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stfile01.ad.dot.gov\PXHome\USER\PCOMMON\Economics\BCA\USDOT BCA Spreadsheet Template\"/>
    </mc:Choice>
  </mc:AlternateContent>
  <xr:revisionPtr revIDLastSave="0" documentId="13_ncr:1_{E72052FC-3869-4C9B-B1A0-537B9D66F01F}" xr6:coauthVersionLast="47" xr6:coauthVersionMax="47" xr10:uidLastSave="{00000000-0000-0000-0000-000000000000}"/>
  <bookViews>
    <workbookView xWindow="-120" yWindow="-120" windowWidth="25440" windowHeight="15270" xr2:uid="{F359A226-429B-4B39-ADCF-FA4E6BC947FC}"/>
  </bookViews>
  <sheets>
    <sheet name="Overview" sheetId="1" r:id="rId1"/>
    <sheet name="Project Information" sheetId="28" r:id="rId2"/>
    <sheet name="Parameter Values" sheetId="12" r:id="rId3"/>
    <sheet name="User Volumes" sheetId="34" r:id="rId4"/>
    <sheet name="Capital Costs" sheetId="2" r:id="rId5"/>
    <sheet name="Operations and Maintenance" sheetId="3" r:id="rId6"/>
    <sheet name="Safety" sheetId="31" r:id="rId7"/>
    <sheet name="Travel Time Savings" sheetId="32" r:id="rId8"/>
    <sheet name="Vehicle Operating Cost Savings" sheetId="33" r:id="rId9"/>
    <sheet name="Emissions Reduction" sheetId="20" r:id="rId10"/>
    <sheet name="Other Highway Use Externalities" sheetId="35" r:id="rId11"/>
    <sheet name="Amenity Benefits" sheetId="21" r:id="rId12"/>
    <sheet name="Health Benefits" sheetId="22" r:id="rId13"/>
    <sheet name="Residual Value" sheetId="23" r:id="rId14"/>
    <sheet name="Other Benefit 1" sheetId="24" r:id="rId15"/>
    <sheet name="Other Benefit 2" sheetId="25" r:id="rId16"/>
    <sheet name="Other Benefit 3" sheetId="26" r:id="rId17"/>
    <sheet name="Other Benefit 4" sheetId="27" r:id="rId18"/>
    <sheet name="Summary" sheetId="11" r:id="rId19"/>
    <sheet name="Final Results" sheetId="30"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3" l="1"/>
  <c r="D15" i="23"/>
  <c r="D14" i="23"/>
  <c r="D13" i="23"/>
  <c r="D12" i="23"/>
  <c r="C11" i="20"/>
  <c r="C12" i="20"/>
  <c r="C13" i="20"/>
  <c r="C14" i="20"/>
  <c r="C15" i="20"/>
  <c r="C16" i="20"/>
  <c r="C17" i="20"/>
  <c r="C18" i="20"/>
  <c r="C10" i="20"/>
  <c r="B36" i="11"/>
  <c r="B37" i="11"/>
  <c r="D37" i="11"/>
  <c r="C37" i="11"/>
  <c r="C36" i="11"/>
  <c r="D36" i="11"/>
  <c r="E36" i="11"/>
  <c r="H36" i="11"/>
  <c r="I36" i="11"/>
  <c r="J36" i="11"/>
  <c r="L36" i="11"/>
  <c r="M36" i="11"/>
  <c r="N36" i="11"/>
  <c r="O36" i="11"/>
  <c r="D11" i="23"/>
  <c r="A10" i="1" l="1"/>
  <c r="A6" i="11"/>
  <c r="A12" i="27"/>
  <c r="A8" i="26"/>
  <c r="A8" i="25"/>
  <c r="A8" i="24"/>
  <c r="A23" i="23"/>
  <c r="A15" i="22"/>
  <c r="A11" i="21"/>
  <c r="A20" i="35"/>
  <c r="A33" i="20"/>
  <c r="A26" i="33"/>
  <c r="A20" i="32"/>
  <c r="A22" i="31"/>
  <c r="A8" i="3"/>
  <c r="D17" i="23" l="1"/>
  <c r="A11" i="22"/>
  <c r="A10" i="22"/>
  <c r="B18" i="20"/>
  <c r="B15" i="20"/>
  <c r="B12" i="20"/>
  <c r="B27" i="20"/>
  <c r="C27" i="20"/>
  <c r="B28" i="20"/>
  <c r="C28" i="20"/>
  <c r="B29" i="20"/>
  <c r="C29" i="20"/>
  <c r="C26" i="20"/>
  <c r="B26" i="20"/>
  <c r="B22" i="20"/>
  <c r="C22" i="20"/>
  <c r="B23" i="20"/>
  <c r="C23" i="20"/>
  <c r="B24" i="20"/>
  <c r="C24" i="20"/>
  <c r="C21" i="20"/>
  <c r="B21" i="20"/>
  <c r="B18" i="33"/>
  <c r="B19" i="33"/>
  <c r="B20" i="33"/>
  <c r="B13" i="33"/>
  <c r="B14" i="33"/>
  <c r="B15" i="33"/>
  <c r="B22" i="33"/>
  <c r="B17" i="33"/>
  <c r="B12" i="33"/>
  <c r="B16" i="31"/>
  <c r="H7" i="11"/>
  <c r="H8" i="11"/>
  <c r="H9" i="11"/>
  <c r="H10" i="11"/>
  <c r="H37" i="11" s="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6" i="11"/>
  <c r="A9" i="35"/>
  <c r="B9" i="35"/>
  <c r="C9" i="35"/>
  <c r="D9" i="35"/>
  <c r="A10" i="35"/>
  <c r="B10" i="35"/>
  <c r="C10" i="35"/>
  <c r="D10" i="35"/>
  <c r="A11" i="35"/>
  <c r="B11" i="35"/>
  <c r="C11" i="35"/>
  <c r="D11" i="35"/>
  <c r="A12" i="35"/>
  <c r="B12" i="35"/>
  <c r="C12" i="35"/>
  <c r="D12" i="35"/>
  <c r="A13" i="35"/>
  <c r="B13" i="35"/>
  <c r="C13" i="35"/>
  <c r="D13" i="35"/>
  <c r="A14" i="35"/>
  <c r="B14" i="35"/>
  <c r="C14" i="35"/>
  <c r="D14" i="35"/>
  <c r="A15" i="35"/>
  <c r="B15" i="35"/>
  <c r="C15" i="35"/>
  <c r="D15" i="35"/>
  <c r="A16" i="35"/>
  <c r="B16" i="35"/>
  <c r="C16" i="35"/>
  <c r="D16" i="35"/>
  <c r="B8" i="35"/>
  <c r="C8" i="35"/>
  <c r="D8" i="35"/>
  <c r="A8" i="35"/>
  <c r="B9" i="22" l="1"/>
  <c r="C9" i="22"/>
  <c r="C8" i="22"/>
  <c r="B8" i="22"/>
  <c r="B9" i="33"/>
  <c r="B8" i="33"/>
  <c r="B7" i="31" l="1"/>
  <c r="B8" i="32"/>
  <c r="B9" i="32"/>
  <c r="B10" i="32"/>
  <c r="B11" i="32"/>
  <c r="B13" i="32"/>
  <c r="B14" i="32"/>
  <c r="B15" i="32"/>
  <c r="B16" i="32"/>
  <c r="B8" i="31"/>
  <c r="B9" i="31"/>
  <c r="B10" i="31"/>
  <c r="B11" i="31"/>
  <c r="B12" i="31"/>
  <c r="B13" i="31"/>
  <c r="B17" i="31"/>
  <c r="B18" i="31"/>
  <c r="B11" i="28"/>
  <c r="D55" i="33"/>
  <c r="E35" i="11" s="1"/>
  <c r="D54" i="33"/>
  <c r="E34" i="11" s="1"/>
  <c r="D53" i="33"/>
  <c r="E33" i="11" s="1"/>
  <c r="D52" i="33"/>
  <c r="E32" i="11" s="1"/>
  <c r="D51" i="33"/>
  <c r="E31" i="11" s="1"/>
  <c r="D50" i="33"/>
  <c r="E30" i="11" s="1"/>
  <c r="D49" i="33"/>
  <c r="E29" i="11" s="1"/>
  <c r="D48" i="33"/>
  <c r="E28" i="11" s="1"/>
  <c r="D47" i="33"/>
  <c r="E27" i="11" s="1"/>
  <c r="D46" i="33"/>
  <c r="E26" i="11" s="1"/>
  <c r="D45" i="33"/>
  <c r="E25" i="11" s="1"/>
  <c r="D44" i="33"/>
  <c r="E24" i="11" s="1"/>
  <c r="D43" i="33"/>
  <c r="E23" i="11" s="1"/>
  <c r="D42" i="33"/>
  <c r="E22" i="11" s="1"/>
  <c r="D41" i="33"/>
  <c r="E21" i="11" s="1"/>
  <c r="D40" i="33"/>
  <c r="E20" i="11" s="1"/>
  <c r="D39" i="33"/>
  <c r="E19" i="11" s="1"/>
  <c r="D38" i="33"/>
  <c r="E18" i="11" s="1"/>
  <c r="D37" i="33"/>
  <c r="E17" i="11" s="1"/>
  <c r="D36" i="33"/>
  <c r="E16" i="11" s="1"/>
  <c r="D35" i="33"/>
  <c r="E15" i="11" s="1"/>
  <c r="D34" i="33"/>
  <c r="E14" i="11" s="1"/>
  <c r="D33" i="33"/>
  <c r="E13" i="11" s="1"/>
  <c r="D32" i="33"/>
  <c r="E12" i="11" s="1"/>
  <c r="D31" i="33"/>
  <c r="E11" i="11" s="1"/>
  <c r="D30" i="33"/>
  <c r="E10" i="11" s="1"/>
  <c r="D29" i="33"/>
  <c r="E9" i="11" s="1"/>
  <c r="D28" i="33"/>
  <c r="E8" i="11" s="1"/>
  <c r="D27" i="33"/>
  <c r="E7" i="11" s="1"/>
  <c r="D26" i="33"/>
  <c r="E6" i="11" s="1"/>
  <c r="D49" i="32"/>
  <c r="D35" i="11" s="1"/>
  <c r="D48" i="32"/>
  <c r="D34" i="11" s="1"/>
  <c r="D47" i="32"/>
  <c r="D33" i="11" s="1"/>
  <c r="D46" i="32"/>
  <c r="D32" i="11" s="1"/>
  <c r="D45" i="32"/>
  <c r="D31" i="11" s="1"/>
  <c r="D44" i="32"/>
  <c r="D30" i="11" s="1"/>
  <c r="D43" i="32"/>
  <c r="D29" i="11" s="1"/>
  <c r="D42" i="32"/>
  <c r="D28" i="11" s="1"/>
  <c r="D41" i="32"/>
  <c r="D27" i="11" s="1"/>
  <c r="D40" i="32"/>
  <c r="D26" i="11" s="1"/>
  <c r="D39" i="32"/>
  <c r="D25" i="11" s="1"/>
  <c r="D38" i="32"/>
  <c r="D24" i="11" s="1"/>
  <c r="D37" i="32"/>
  <c r="D23" i="11" s="1"/>
  <c r="D36" i="32"/>
  <c r="D22" i="11" s="1"/>
  <c r="D35" i="32"/>
  <c r="D21" i="11" s="1"/>
  <c r="D34" i="32"/>
  <c r="D20" i="11" s="1"/>
  <c r="D33" i="32"/>
  <c r="D19" i="11" s="1"/>
  <c r="D32" i="32"/>
  <c r="D18" i="11" s="1"/>
  <c r="D31" i="32"/>
  <c r="D17" i="11" s="1"/>
  <c r="D30" i="32"/>
  <c r="D16" i="11" s="1"/>
  <c r="D29" i="32"/>
  <c r="D15" i="11" s="1"/>
  <c r="D28" i="32"/>
  <c r="D14" i="11" s="1"/>
  <c r="D27" i="32"/>
  <c r="D13" i="11" s="1"/>
  <c r="D26" i="32"/>
  <c r="D12" i="11" s="1"/>
  <c r="D25" i="32"/>
  <c r="D11" i="11" s="1"/>
  <c r="D24" i="32"/>
  <c r="D10" i="11" s="1"/>
  <c r="D23" i="32"/>
  <c r="D9" i="11" s="1"/>
  <c r="D22" i="32"/>
  <c r="D8" i="11" s="1"/>
  <c r="D21" i="32"/>
  <c r="D7" i="11" s="1"/>
  <c r="D20" i="32"/>
  <c r="D6" i="11" s="1"/>
  <c r="D23" i="31"/>
  <c r="C7" i="11" s="1"/>
  <c r="D24" i="31"/>
  <c r="C8" i="11" s="1"/>
  <c r="D25" i="31"/>
  <c r="C9" i="11" s="1"/>
  <c r="D26" i="31"/>
  <c r="C10" i="11" s="1"/>
  <c r="D27" i="31"/>
  <c r="C11" i="11" s="1"/>
  <c r="D28" i="31"/>
  <c r="C12" i="11" s="1"/>
  <c r="D29" i="31"/>
  <c r="C13" i="11" s="1"/>
  <c r="D30" i="31"/>
  <c r="C14" i="11" s="1"/>
  <c r="D31" i="31"/>
  <c r="C15" i="11" s="1"/>
  <c r="D32" i="31"/>
  <c r="C16" i="11" s="1"/>
  <c r="D33" i="31"/>
  <c r="C17" i="11" s="1"/>
  <c r="D34" i="31"/>
  <c r="C18" i="11" s="1"/>
  <c r="D35" i="31"/>
  <c r="C19" i="11" s="1"/>
  <c r="D36" i="31"/>
  <c r="C20" i="11" s="1"/>
  <c r="D37" i="31"/>
  <c r="C21" i="11" s="1"/>
  <c r="D38" i="31"/>
  <c r="C22" i="11" s="1"/>
  <c r="D39" i="31"/>
  <c r="C23" i="11" s="1"/>
  <c r="D40" i="31"/>
  <c r="C24" i="11" s="1"/>
  <c r="D41" i="31"/>
  <c r="C25" i="11" s="1"/>
  <c r="D42" i="31"/>
  <c r="C26" i="11" s="1"/>
  <c r="D43" i="31"/>
  <c r="C27" i="11" s="1"/>
  <c r="D44" i="31"/>
  <c r="C28" i="11" s="1"/>
  <c r="D45" i="31"/>
  <c r="C29" i="11" s="1"/>
  <c r="D46" i="31"/>
  <c r="C30" i="11" s="1"/>
  <c r="D47" i="31"/>
  <c r="C31" i="11" s="1"/>
  <c r="D48" i="31"/>
  <c r="C32" i="11" s="1"/>
  <c r="D49" i="31"/>
  <c r="C33" i="11" s="1"/>
  <c r="D50" i="31"/>
  <c r="C34" i="11" s="1"/>
  <c r="D51" i="31"/>
  <c r="C35" i="11" s="1"/>
  <c r="D22" i="31"/>
  <c r="C6" i="11" s="1"/>
  <c r="A9" i="2"/>
  <c r="C9" i="2" s="1"/>
  <c r="B6" i="28"/>
  <c r="B9" i="28"/>
  <c r="D8" i="3"/>
  <c r="B6" i="11" s="1"/>
  <c r="D9" i="3"/>
  <c r="B7" i="11" s="1"/>
  <c r="D10" i="3"/>
  <c r="B8" i="11" s="1"/>
  <c r="D11" i="3"/>
  <c r="B9" i="11" s="1"/>
  <c r="D12" i="3"/>
  <c r="B10" i="11" s="1"/>
  <c r="D13" i="3"/>
  <c r="B11" i="11" s="1"/>
  <c r="D14" i="3"/>
  <c r="B12" i="11" s="1"/>
  <c r="D15" i="3"/>
  <c r="B13" i="11" s="1"/>
  <c r="D16" i="3"/>
  <c r="B14" i="11" s="1"/>
  <c r="D17" i="3"/>
  <c r="B15" i="11" s="1"/>
  <c r="D18" i="3"/>
  <c r="B16" i="11" s="1"/>
  <c r="D19" i="3"/>
  <c r="B17" i="11" s="1"/>
  <c r="D20" i="3"/>
  <c r="B18" i="11" s="1"/>
  <c r="D21" i="3"/>
  <c r="B19" i="11" s="1"/>
  <c r="D22" i="3"/>
  <c r="B20" i="11" s="1"/>
  <c r="D23" i="3"/>
  <c r="B21" i="11" s="1"/>
  <c r="D24" i="3"/>
  <c r="B22" i="11" s="1"/>
  <c r="D25" i="3"/>
  <c r="B23" i="11" s="1"/>
  <c r="D26" i="3"/>
  <c r="B24" i="11" s="1"/>
  <c r="D27" i="3"/>
  <c r="B25" i="11" s="1"/>
  <c r="D28" i="3"/>
  <c r="B26" i="11" s="1"/>
  <c r="D29" i="3"/>
  <c r="B27" i="11" s="1"/>
  <c r="D30" i="3"/>
  <c r="B28" i="11" s="1"/>
  <c r="D31" i="3"/>
  <c r="B29" i="11" s="1"/>
  <c r="D32" i="3"/>
  <c r="B30" i="11" s="1"/>
  <c r="D33" i="3"/>
  <c r="B31" i="11" s="1"/>
  <c r="D34" i="3"/>
  <c r="B32" i="11" s="1"/>
  <c r="D35" i="3"/>
  <c r="B33" i="11" s="1"/>
  <c r="D36" i="3"/>
  <c r="B34" i="11" s="1"/>
  <c r="D37" i="3"/>
  <c r="B35" i="11" s="1"/>
  <c r="I22" i="11"/>
  <c r="J22" i="11"/>
  <c r="L22" i="11"/>
  <c r="M22" i="11"/>
  <c r="N22" i="11"/>
  <c r="O22" i="11"/>
  <c r="I23" i="11"/>
  <c r="J23" i="11"/>
  <c r="L23" i="11"/>
  <c r="M23" i="11"/>
  <c r="N23" i="11"/>
  <c r="O23" i="11"/>
  <c r="I24" i="11"/>
  <c r="J24" i="11"/>
  <c r="L24" i="11"/>
  <c r="M24" i="11"/>
  <c r="N24" i="11"/>
  <c r="O24" i="11"/>
  <c r="I25" i="11"/>
  <c r="J25" i="11"/>
  <c r="L25" i="11"/>
  <c r="M25" i="11"/>
  <c r="N25" i="11"/>
  <c r="O25" i="11"/>
  <c r="I26" i="11"/>
  <c r="J26" i="11"/>
  <c r="L26" i="11"/>
  <c r="M26" i="11"/>
  <c r="N26" i="11"/>
  <c r="O26" i="11"/>
  <c r="I27" i="11"/>
  <c r="J27" i="11"/>
  <c r="L27" i="11"/>
  <c r="M27" i="11"/>
  <c r="N27" i="11"/>
  <c r="O27" i="11"/>
  <c r="I28" i="11"/>
  <c r="J28" i="11"/>
  <c r="L28" i="11"/>
  <c r="M28" i="11"/>
  <c r="N28" i="11"/>
  <c r="O28" i="11"/>
  <c r="I29" i="11"/>
  <c r="J29" i="11"/>
  <c r="L29" i="11"/>
  <c r="M29" i="11"/>
  <c r="N29" i="11"/>
  <c r="O29" i="11"/>
  <c r="I30" i="11"/>
  <c r="J30" i="11"/>
  <c r="L30" i="11"/>
  <c r="M30" i="11"/>
  <c r="N30" i="11"/>
  <c r="O30" i="11"/>
  <c r="I31" i="11"/>
  <c r="J31" i="11"/>
  <c r="L31" i="11"/>
  <c r="M31" i="11"/>
  <c r="N31" i="11"/>
  <c r="O31" i="11"/>
  <c r="I32" i="11"/>
  <c r="J32" i="11"/>
  <c r="L32" i="11"/>
  <c r="M32" i="11"/>
  <c r="N32" i="11"/>
  <c r="O32" i="11"/>
  <c r="I33" i="11"/>
  <c r="J33" i="11"/>
  <c r="L33" i="11"/>
  <c r="M33" i="11"/>
  <c r="N33" i="11"/>
  <c r="O33" i="11"/>
  <c r="I34" i="11"/>
  <c r="J34" i="11"/>
  <c r="L34" i="11"/>
  <c r="M34" i="11"/>
  <c r="N34" i="11"/>
  <c r="O34" i="11"/>
  <c r="I35" i="11"/>
  <c r="J35" i="11"/>
  <c r="L35" i="11"/>
  <c r="M35" i="11"/>
  <c r="N35" i="11"/>
  <c r="O35" i="11"/>
  <c r="I7" i="11"/>
  <c r="J7" i="11"/>
  <c r="L7" i="11"/>
  <c r="M7" i="11"/>
  <c r="N7" i="11"/>
  <c r="O7" i="11"/>
  <c r="I8" i="11"/>
  <c r="J8" i="11"/>
  <c r="L8" i="11"/>
  <c r="M8" i="11"/>
  <c r="N8" i="11"/>
  <c r="O8" i="11"/>
  <c r="I9" i="11"/>
  <c r="J9" i="11"/>
  <c r="L9" i="11"/>
  <c r="M9" i="11"/>
  <c r="N9" i="11"/>
  <c r="O9" i="11"/>
  <c r="I10" i="11"/>
  <c r="J10" i="11"/>
  <c r="L10" i="11"/>
  <c r="M10" i="11"/>
  <c r="N10" i="11"/>
  <c r="O10" i="11"/>
  <c r="I11" i="11"/>
  <c r="J11" i="11"/>
  <c r="L11" i="11"/>
  <c r="M11" i="11"/>
  <c r="N11" i="11"/>
  <c r="O11" i="11"/>
  <c r="I12" i="11"/>
  <c r="J12" i="11"/>
  <c r="L12" i="11"/>
  <c r="M12" i="11"/>
  <c r="N12" i="11"/>
  <c r="O12" i="11"/>
  <c r="I13" i="11"/>
  <c r="J13" i="11"/>
  <c r="L13" i="11"/>
  <c r="M13" i="11"/>
  <c r="N13" i="11"/>
  <c r="O13" i="11"/>
  <c r="I14" i="11"/>
  <c r="J14" i="11"/>
  <c r="L14" i="11"/>
  <c r="M14" i="11"/>
  <c r="N14" i="11"/>
  <c r="O14" i="11"/>
  <c r="I15" i="11"/>
  <c r="J15" i="11"/>
  <c r="L15" i="11"/>
  <c r="M15" i="11"/>
  <c r="N15" i="11"/>
  <c r="O15" i="11"/>
  <c r="I16" i="11"/>
  <c r="J16" i="11"/>
  <c r="L16" i="11"/>
  <c r="M16" i="11"/>
  <c r="N16" i="11"/>
  <c r="O16" i="11"/>
  <c r="I17" i="11"/>
  <c r="J17" i="11"/>
  <c r="L17" i="11"/>
  <c r="M17" i="11"/>
  <c r="N17" i="11"/>
  <c r="O17" i="11"/>
  <c r="I18" i="11"/>
  <c r="J18" i="11"/>
  <c r="L18" i="11"/>
  <c r="M18" i="11"/>
  <c r="N18" i="11"/>
  <c r="O18" i="11"/>
  <c r="I19" i="11"/>
  <c r="J19" i="11"/>
  <c r="L19" i="11"/>
  <c r="M19" i="11"/>
  <c r="N19" i="11"/>
  <c r="O19" i="11"/>
  <c r="I20" i="11"/>
  <c r="J20" i="11"/>
  <c r="L20" i="11"/>
  <c r="M20" i="11"/>
  <c r="N20" i="11"/>
  <c r="O20" i="11"/>
  <c r="I21" i="11"/>
  <c r="J21" i="11"/>
  <c r="L21" i="11"/>
  <c r="M21" i="11"/>
  <c r="N21" i="11"/>
  <c r="O21" i="11"/>
  <c r="O5" i="11"/>
  <c r="O6" i="11"/>
  <c r="N5" i="11"/>
  <c r="N6" i="11"/>
  <c r="M5" i="11"/>
  <c r="M6" i="11"/>
  <c r="L5" i="11"/>
  <c r="L6" i="11"/>
  <c r="J6" i="11"/>
  <c r="I6" i="11"/>
  <c r="B41" i="11" l="1"/>
  <c r="B24" i="23"/>
  <c r="B32" i="23"/>
  <c r="B40" i="23"/>
  <c r="B49" i="23"/>
  <c r="B34" i="23"/>
  <c r="B51" i="23"/>
  <c r="B36" i="23"/>
  <c r="B45" i="23"/>
  <c r="B23" i="23"/>
  <c r="B29" i="23"/>
  <c r="B46" i="23"/>
  <c r="B25" i="23"/>
  <c r="B33" i="23"/>
  <c r="B41" i="23"/>
  <c r="B50" i="23"/>
  <c r="B43" i="23"/>
  <c r="B26" i="23"/>
  <c r="B37" i="23"/>
  <c r="B31" i="23"/>
  <c r="B48" i="23"/>
  <c r="B27" i="23"/>
  <c r="B35" i="23"/>
  <c r="B44" i="23"/>
  <c r="B52" i="23"/>
  <c r="B28" i="23"/>
  <c r="B30" i="23"/>
  <c r="B38" i="23"/>
  <c r="B47" i="23"/>
  <c r="B39" i="23"/>
  <c r="B42" i="23"/>
  <c r="N37" i="11"/>
  <c r="I37" i="11"/>
  <c r="O37" i="11"/>
  <c r="E37" i="11"/>
  <c r="J37" i="11"/>
  <c r="L37" i="11"/>
  <c r="M37" i="11"/>
  <c r="A11" i="34"/>
  <c r="A12" i="34" s="1"/>
  <c r="A13" i="34" s="1"/>
  <c r="A14" i="34" s="1"/>
  <c r="A15" i="34" s="1"/>
  <c r="A16" i="34" s="1"/>
  <c r="A17" i="34" s="1"/>
  <c r="A18" i="34" s="1"/>
  <c r="A19" i="34" s="1"/>
  <c r="A20" i="34" s="1"/>
  <c r="A21" i="34" s="1"/>
  <c r="A22" i="34" s="1"/>
  <c r="A23" i="34" s="1"/>
  <c r="A24" i="34" s="1"/>
  <c r="A25" i="34" s="1"/>
  <c r="A26" i="34" s="1"/>
  <c r="A27" i="34" s="1"/>
  <c r="A28" i="34" s="1"/>
  <c r="A29" i="34" s="1"/>
  <c r="A30" i="34" s="1"/>
  <c r="A31" i="34" s="1"/>
  <c r="A32" i="34" s="1"/>
  <c r="A33" i="34" s="1"/>
  <c r="A34" i="34" s="1"/>
  <c r="A35" i="34" s="1"/>
  <c r="A36" i="34" s="1"/>
  <c r="A37" i="34" s="1"/>
  <c r="A38" i="34" s="1"/>
  <c r="A39" i="34" s="1"/>
  <c r="A27" i="33"/>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21" i="32"/>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16" i="22"/>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23" i="3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12" i="2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34" i="20"/>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21" i="35"/>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13" i="27"/>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9" i="24"/>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9" i="26"/>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24" i="23"/>
  <c r="A9" i="25"/>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R33" i="20"/>
  <c r="A41" i="11"/>
  <c r="A10" i="34"/>
  <c r="A10" i="2"/>
  <c r="C10" i="2" s="1"/>
  <c r="B42" i="11" s="1"/>
  <c r="A42" i="11" l="1"/>
  <c r="A43" i="11" s="1"/>
  <c r="A44" i="11" s="1"/>
  <c r="A45" i="11" s="1"/>
  <c r="A46" i="11" s="1"/>
  <c r="A47" i="11" s="1"/>
  <c r="A48" i="11" s="1"/>
  <c r="A49" i="11" s="1"/>
  <c r="A50" i="11" s="1"/>
  <c r="A51" i="11" s="1"/>
  <c r="A52" i="11" s="1"/>
  <c r="A53" i="11" s="1"/>
  <c r="C41" i="11"/>
  <c r="A25" i="23"/>
  <c r="T33" i="20"/>
  <c r="G6" i="11" s="1"/>
  <c r="Q33" i="20"/>
  <c r="O33" i="20"/>
  <c r="P33" i="20"/>
  <c r="O35" i="20"/>
  <c r="A11" i="2"/>
  <c r="C11" i="2" s="1"/>
  <c r="B43" i="11" l="1"/>
  <c r="C43" i="11"/>
  <c r="C42" i="11"/>
  <c r="A26" i="23"/>
  <c r="K7" i="11"/>
  <c r="K6" i="11"/>
  <c r="S33" i="20"/>
  <c r="F6" i="11" s="1"/>
  <c r="A12" i="2"/>
  <c r="Q34" i="20"/>
  <c r="R35" i="20"/>
  <c r="Q35" i="20"/>
  <c r="O34" i="20"/>
  <c r="R34" i="20"/>
  <c r="P34" i="20"/>
  <c r="P35" i="20"/>
  <c r="Q36" i="20"/>
  <c r="A54" i="11"/>
  <c r="A13" i="2"/>
  <c r="C12" i="2"/>
  <c r="B44" i="11" s="1"/>
  <c r="C44" i="11" s="1"/>
  <c r="A27" i="23" l="1"/>
  <c r="P6" i="11"/>
  <c r="S35" i="20"/>
  <c r="F8" i="11" s="1"/>
  <c r="T34" i="20"/>
  <c r="G7" i="11" s="1"/>
  <c r="S34" i="20"/>
  <c r="F7" i="11" s="1"/>
  <c r="T35" i="20"/>
  <c r="G8" i="11" s="1"/>
  <c r="P36" i="20"/>
  <c r="O37" i="20"/>
  <c r="O36" i="20"/>
  <c r="R36" i="20"/>
  <c r="A55" i="11"/>
  <c r="A14" i="2"/>
  <c r="C13" i="2"/>
  <c r="B45" i="11" s="1"/>
  <c r="C45" i="11" s="1"/>
  <c r="Q6" i="11" l="1"/>
  <c r="A28" i="23"/>
  <c r="K8" i="11"/>
  <c r="K9" i="11"/>
  <c r="S36" i="20"/>
  <c r="F9" i="11" s="1"/>
  <c r="P7" i="11"/>
  <c r="Q7" i="11" s="1"/>
  <c r="T36" i="20"/>
  <c r="G9" i="11" s="1"/>
  <c r="O38" i="20"/>
  <c r="Q37" i="20"/>
  <c r="R37" i="20"/>
  <c r="P37" i="20"/>
  <c r="A15" i="2"/>
  <c r="C14" i="2"/>
  <c r="B46" i="11" s="1"/>
  <c r="C46" i="11" s="1"/>
  <c r="P8" i="11" l="1"/>
  <c r="A29" i="23"/>
  <c r="K10" i="11"/>
  <c r="S37" i="20"/>
  <c r="F10" i="11" s="1"/>
  <c r="P39" i="20"/>
  <c r="T37" i="20"/>
  <c r="G10" i="11" s="1"/>
  <c r="P9" i="11"/>
  <c r="Q9" i="11" s="1"/>
  <c r="P38" i="20"/>
  <c r="Q38" i="20"/>
  <c r="R38" i="20"/>
  <c r="A16" i="2"/>
  <c r="C15" i="2"/>
  <c r="B47" i="11" s="1"/>
  <c r="C47" i="11" s="1"/>
  <c r="Q8" i="11" l="1"/>
  <c r="A30" i="23"/>
  <c r="R40" i="20"/>
  <c r="O39" i="20"/>
  <c r="S38" i="20"/>
  <c r="F11" i="11" s="1"/>
  <c r="R39" i="20"/>
  <c r="T39" i="20" s="1"/>
  <c r="G12" i="11" s="1"/>
  <c r="Q39" i="20"/>
  <c r="T38" i="20"/>
  <c r="G11" i="11" s="1"/>
  <c r="P10" i="11"/>
  <c r="Q10" i="11" s="1"/>
  <c r="Q40" i="20"/>
  <c r="A17" i="2"/>
  <c r="C16" i="2"/>
  <c r="B48" i="11" s="1"/>
  <c r="C48" i="11" s="1"/>
  <c r="A31" i="23" l="1"/>
  <c r="K11" i="11"/>
  <c r="P11" i="11" s="1"/>
  <c r="Q11" i="11" s="1"/>
  <c r="K12" i="11"/>
  <c r="P40" i="20"/>
  <c r="O40" i="20"/>
  <c r="S39" i="20"/>
  <c r="F12" i="11" s="1"/>
  <c r="T40" i="20"/>
  <c r="G13" i="11" s="1"/>
  <c r="O41" i="20"/>
  <c r="P41" i="20"/>
  <c r="R41" i="20"/>
  <c r="Q41" i="20"/>
  <c r="A18" i="2"/>
  <c r="C17" i="2"/>
  <c r="B49" i="11" s="1"/>
  <c r="C49" i="11" s="1"/>
  <c r="A32" i="23" l="1"/>
  <c r="P12" i="11"/>
  <c r="Q12" i="11" s="1"/>
  <c r="K13" i="11"/>
  <c r="S40" i="20"/>
  <c r="F13" i="11" s="1"/>
  <c r="T41" i="20"/>
  <c r="G14" i="11" s="1"/>
  <c r="S41" i="20"/>
  <c r="F14" i="11" s="1"/>
  <c r="O42" i="20"/>
  <c r="P42" i="20"/>
  <c r="Q42" i="20"/>
  <c r="R42" i="20"/>
  <c r="A19" i="2"/>
  <c r="C18" i="2"/>
  <c r="B50" i="11" s="1"/>
  <c r="C50" i="11" s="1"/>
  <c r="A33" i="23" l="1"/>
  <c r="K14" i="11"/>
  <c r="P14" i="11" s="1"/>
  <c r="Q14" i="11" s="1"/>
  <c r="P13" i="11"/>
  <c r="Q13" i="11" s="1"/>
  <c r="S42" i="20"/>
  <c r="F15" i="11" s="1"/>
  <c r="T42" i="20"/>
  <c r="G15" i="11" s="1"/>
  <c r="O43" i="20"/>
  <c r="P43" i="20"/>
  <c r="Q43" i="20"/>
  <c r="R43" i="20"/>
  <c r="A20" i="2"/>
  <c r="C19" i="2"/>
  <c r="B51" i="11" s="1"/>
  <c r="C51" i="11" s="1"/>
  <c r="A34" i="23" l="1"/>
  <c r="K15" i="11"/>
  <c r="P15" i="11" s="1"/>
  <c r="Q15" i="11" s="1"/>
  <c r="T43" i="20"/>
  <c r="G16" i="11" s="1"/>
  <c r="S43" i="20"/>
  <c r="F16" i="11" s="1"/>
  <c r="O44" i="20"/>
  <c r="P44" i="20"/>
  <c r="Q44" i="20"/>
  <c r="R44" i="20"/>
  <c r="A21" i="2"/>
  <c r="C20" i="2"/>
  <c r="B52" i="11" s="1"/>
  <c r="C52" i="11" s="1"/>
  <c r="A35" i="23" l="1"/>
  <c r="K16" i="11"/>
  <c r="P16" i="11" s="1"/>
  <c r="Q16" i="11" s="1"/>
  <c r="S44" i="20"/>
  <c r="F17" i="11" s="1"/>
  <c r="T44" i="20"/>
  <c r="G17" i="11" s="1"/>
  <c r="O45" i="20"/>
  <c r="P45" i="20"/>
  <c r="R45" i="20"/>
  <c r="Q45" i="20"/>
  <c r="A22" i="2"/>
  <c r="C21" i="2"/>
  <c r="B53" i="11" s="1"/>
  <c r="C53" i="11" s="1"/>
  <c r="A36" i="23" l="1"/>
  <c r="K17" i="11"/>
  <c r="P17" i="11" s="1"/>
  <c r="Q17" i="11" s="1"/>
  <c r="S45" i="20"/>
  <c r="F18" i="11" s="1"/>
  <c r="T45" i="20"/>
  <c r="G18" i="11" s="1"/>
  <c r="O46" i="20"/>
  <c r="P46" i="20"/>
  <c r="Q46" i="20"/>
  <c r="R46" i="20"/>
  <c r="A23" i="2"/>
  <c r="C23" i="2" s="1"/>
  <c r="C22" i="2"/>
  <c r="B54" i="11" s="1"/>
  <c r="C54" i="11" s="1"/>
  <c r="B55" i="11" l="1"/>
  <c r="B11" i="23"/>
  <c r="A37" i="23"/>
  <c r="K18" i="11"/>
  <c r="P18" i="11" s="1"/>
  <c r="Q18" i="11" s="1"/>
  <c r="S46" i="20"/>
  <c r="F19" i="11" s="1"/>
  <c r="T46" i="20"/>
  <c r="G19" i="11" s="1"/>
  <c r="O47" i="20"/>
  <c r="P47" i="20"/>
  <c r="Q47" i="20"/>
  <c r="R47" i="20"/>
  <c r="C55" i="11" l="1"/>
  <c r="C56" i="11" s="1"/>
  <c r="B56" i="11"/>
  <c r="A38" i="23"/>
  <c r="K19" i="11"/>
  <c r="P19" i="11" s="1"/>
  <c r="Q19" i="11" s="1"/>
  <c r="S47" i="20"/>
  <c r="F20" i="11" s="1"/>
  <c r="T47" i="20"/>
  <c r="G20" i="11" s="1"/>
  <c r="O48" i="20"/>
  <c r="P48" i="20"/>
  <c r="Q48" i="20"/>
  <c r="R48" i="20"/>
  <c r="A39" i="23" l="1"/>
  <c r="K20" i="11"/>
  <c r="P20" i="11" s="1"/>
  <c r="Q20" i="11" s="1"/>
  <c r="T48" i="20"/>
  <c r="G21" i="11" s="1"/>
  <c r="S48" i="20"/>
  <c r="F21" i="11" s="1"/>
  <c r="O49" i="20"/>
  <c r="P49" i="20"/>
  <c r="R49" i="20"/>
  <c r="Q49" i="20"/>
  <c r="A40" i="23" l="1"/>
  <c r="K21" i="11"/>
  <c r="P21" i="11" s="1"/>
  <c r="Q21" i="11" s="1"/>
  <c r="S49" i="20"/>
  <c r="F22" i="11" s="1"/>
  <c r="T49" i="20"/>
  <c r="G22" i="11" s="1"/>
  <c r="O50" i="20"/>
  <c r="P50" i="20"/>
  <c r="Q50" i="20"/>
  <c r="R50" i="20"/>
  <c r="B6" i="30"/>
  <c r="A41" i="23" l="1"/>
  <c r="K22" i="11"/>
  <c r="P22" i="11" s="1"/>
  <c r="Q22" i="11" s="1"/>
  <c r="S50" i="20"/>
  <c r="F23" i="11" s="1"/>
  <c r="T50" i="20"/>
  <c r="G23" i="11" s="1"/>
  <c r="P51" i="20"/>
  <c r="O51" i="20"/>
  <c r="Q51" i="20"/>
  <c r="R51" i="20"/>
  <c r="A42" i="23" l="1"/>
  <c r="K23" i="11"/>
  <c r="P23" i="11" s="1"/>
  <c r="Q23" i="11" s="1"/>
  <c r="S51" i="20"/>
  <c r="F24" i="11" s="1"/>
  <c r="T51" i="20"/>
  <c r="G24" i="11" s="1"/>
  <c r="O52" i="20"/>
  <c r="P52" i="20"/>
  <c r="Q52" i="20"/>
  <c r="R52" i="20"/>
  <c r="A43" i="23" l="1"/>
  <c r="K24" i="11"/>
  <c r="P24" i="11" s="1"/>
  <c r="Q24" i="11" s="1"/>
  <c r="S52" i="20"/>
  <c r="F25" i="11" s="1"/>
  <c r="T52" i="20"/>
  <c r="G25" i="11" s="1"/>
  <c r="P53" i="20"/>
  <c r="R53" i="20"/>
  <c r="Q53" i="20"/>
  <c r="O53" i="20"/>
  <c r="A44" i="23" l="1"/>
  <c r="K25" i="11"/>
  <c r="P25" i="11" s="1"/>
  <c r="Q25" i="11" s="1"/>
  <c r="T53" i="20"/>
  <c r="G26" i="11" s="1"/>
  <c r="S53" i="20"/>
  <c r="F26" i="11" s="1"/>
  <c r="O54" i="20"/>
  <c r="P54" i="20"/>
  <c r="Q54" i="20"/>
  <c r="R54" i="20"/>
  <c r="A45" i="23" l="1"/>
  <c r="K26" i="11"/>
  <c r="P26" i="11" s="1"/>
  <c r="Q26" i="11" s="1"/>
  <c r="S54" i="20"/>
  <c r="F27" i="11" s="1"/>
  <c r="T54" i="20"/>
  <c r="G27" i="11" s="1"/>
  <c r="O55" i="20"/>
  <c r="P55" i="20"/>
  <c r="Q55" i="20"/>
  <c r="R55" i="20"/>
  <c r="A46" i="23" l="1"/>
  <c r="K27" i="11"/>
  <c r="P27" i="11" s="1"/>
  <c r="Q27" i="11" s="1"/>
  <c r="S55" i="20"/>
  <c r="F28" i="11" s="1"/>
  <c r="T55" i="20"/>
  <c r="G28" i="11" s="1"/>
  <c r="O56" i="20"/>
  <c r="P56" i="20"/>
  <c r="Q56" i="20"/>
  <c r="R56" i="20"/>
  <c r="A47" i="23" l="1"/>
  <c r="K28" i="11"/>
  <c r="P28" i="11" s="1"/>
  <c r="Q28" i="11" s="1"/>
  <c r="T56" i="20"/>
  <c r="G29" i="11" s="1"/>
  <c r="S56" i="20"/>
  <c r="F29" i="11" s="1"/>
  <c r="O57" i="20"/>
  <c r="P57" i="20"/>
  <c r="R57" i="20"/>
  <c r="Q57" i="20"/>
  <c r="A48" i="23" l="1"/>
  <c r="K29" i="11"/>
  <c r="P29" i="11" s="1"/>
  <c r="Q29" i="11" s="1"/>
  <c r="S57" i="20"/>
  <c r="F30" i="11" s="1"/>
  <c r="T57" i="20"/>
  <c r="G30" i="11" s="1"/>
  <c r="O58" i="20"/>
  <c r="P58" i="20"/>
  <c r="Q58" i="20"/>
  <c r="R58" i="20"/>
  <c r="A49" i="23" l="1"/>
  <c r="K30" i="11"/>
  <c r="P30" i="11" s="1"/>
  <c r="Q30" i="11" s="1"/>
  <c r="S58" i="20"/>
  <c r="F31" i="11" s="1"/>
  <c r="T58" i="20"/>
  <c r="G31" i="11" s="1"/>
  <c r="O59" i="20"/>
  <c r="P59" i="20"/>
  <c r="Q59" i="20"/>
  <c r="R59" i="20"/>
  <c r="A50" i="23" l="1"/>
  <c r="K31" i="11"/>
  <c r="P31" i="11" s="1"/>
  <c r="Q31" i="11" s="1"/>
  <c r="S59" i="20"/>
  <c r="F32" i="11" s="1"/>
  <c r="T59" i="20"/>
  <c r="G32" i="11" s="1"/>
  <c r="O60" i="20"/>
  <c r="P60" i="20"/>
  <c r="Q60" i="20"/>
  <c r="R60" i="20"/>
  <c r="A51" i="23" l="1"/>
  <c r="K32" i="11"/>
  <c r="P32" i="11" s="1"/>
  <c r="Q32" i="11" s="1"/>
  <c r="S60" i="20"/>
  <c r="F33" i="11" s="1"/>
  <c r="T60" i="20"/>
  <c r="G33" i="11" s="1"/>
  <c r="O61" i="20"/>
  <c r="P61" i="20"/>
  <c r="R61" i="20"/>
  <c r="Q61" i="20"/>
  <c r="A52" i="23" l="1"/>
  <c r="K33" i="11"/>
  <c r="P33" i="11" s="1"/>
  <c r="Q33" i="11" s="1"/>
  <c r="S61" i="20"/>
  <c r="F34" i="11" s="1"/>
  <c r="T61" i="20"/>
  <c r="G34" i="11" s="1"/>
  <c r="O62" i="20"/>
  <c r="P62" i="20"/>
  <c r="Q62" i="20"/>
  <c r="R62" i="20"/>
  <c r="K34" i="11" l="1"/>
  <c r="P34" i="11" s="1"/>
  <c r="Q34" i="11" s="1"/>
  <c r="S62" i="20"/>
  <c r="F35" i="11" s="1"/>
  <c r="T62" i="20"/>
  <c r="G35" i="11" s="1"/>
  <c r="G37" i="11" l="1"/>
  <c r="G36" i="11"/>
  <c r="F37" i="11"/>
  <c r="F36" i="11"/>
  <c r="K35" i="11"/>
  <c r="K37" i="11" l="1"/>
  <c r="K36" i="11"/>
  <c r="P35" i="11"/>
  <c r="P37" i="11" s="1"/>
  <c r="Q35" i="11" l="1"/>
  <c r="Q37" i="11" s="1"/>
  <c r="P36" i="11"/>
  <c r="B5" i="30" l="1"/>
  <c r="B8" i="30" l="1"/>
  <c r="B7" i="30"/>
</calcChain>
</file>

<file path=xl/sharedStrings.xml><?xml version="1.0" encoding="utf-8"?>
<sst xmlns="http://schemas.openxmlformats.org/spreadsheetml/2006/main" count="620" uniqueCount="362">
  <si>
    <t>Total Discounted Benefits</t>
  </si>
  <si>
    <t>Total Discounted Costs</t>
  </si>
  <si>
    <t>Net Present Value</t>
  </si>
  <si>
    <t>Benefit Cost Ratio</t>
  </si>
  <si>
    <t>Year</t>
  </si>
  <si>
    <t>Capital Cost</t>
  </si>
  <si>
    <t>Discounted Capital Cost</t>
  </si>
  <si>
    <t>Operations and Maintenance</t>
  </si>
  <si>
    <t>Safety</t>
  </si>
  <si>
    <t>Travel Time Savings</t>
  </si>
  <si>
    <t>Vehicle Operating Cost Savings</t>
  </si>
  <si>
    <t>Non-CO2 Emission Reduction</t>
  </si>
  <si>
    <t>CO2 Emission Reduction</t>
  </si>
  <si>
    <t>Health Benefits</t>
  </si>
  <si>
    <t>Amenity Benefits</t>
  </si>
  <si>
    <t>Other Benefit 1</t>
  </si>
  <si>
    <t>Other Benefit 2</t>
  </si>
  <si>
    <t>Other Benefit 3</t>
  </si>
  <si>
    <t>Other Benefit 4</t>
  </si>
  <si>
    <t>Total Benefits</t>
  </si>
  <si>
    <t>Residual Value</t>
  </si>
  <si>
    <t>Total</t>
  </si>
  <si>
    <t>KABCO Level</t>
  </si>
  <si>
    <t>O - No Injury</t>
  </si>
  <si>
    <t>C - Possible Injury</t>
  </si>
  <si>
    <t>B - Non-incapacitating</t>
  </si>
  <si>
    <t>A - Incapacitating</t>
  </si>
  <si>
    <t>K - Killed</t>
  </si>
  <si>
    <t>U - Injured (Severity Unknown)</t>
  </si>
  <si>
    <t>Crash Type</t>
  </si>
  <si>
    <t>Injury Crash</t>
  </si>
  <si>
    <t>Fatal Crash</t>
  </si>
  <si>
    <t>Recommended Hourly Values of Travel Time Savings</t>
  </si>
  <si>
    <t>Category</t>
  </si>
  <si>
    <t>Hourly Value</t>
  </si>
  <si>
    <t>General Travel Time</t>
  </si>
  <si>
    <t>Truck Drivers</t>
  </si>
  <si>
    <t>Bus Drivers</t>
  </si>
  <si>
    <t>Transit Rail Operators</t>
  </si>
  <si>
    <t>Locomotive Engineers</t>
  </si>
  <si>
    <r>
      <t>Personal</t>
    </r>
    <r>
      <rPr>
        <vertAlign val="superscript"/>
        <sz val="11"/>
        <color rgb="FF1F497D"/>
        <rFont val="Times New Roman"/>
        <family val="1"/>
      </rPr>
      <t>1</t>
    </r>
  </si>
  <si>
    <r>
      <t>Business</t>
    </r>
    <r>
      <rPr>
        <vertAlign val="superscript"/>
        <sz val="11"/>
        <color rgb="FF1F497D"/>
        <rFont val="Times New Roman"/>
        <family val="1"/>
      </rPr>
      <t>2</t>
    </r>
  </si>
  <si>
    <r>
      <t>All Purpose</t>
    </r>
    <r>
      <rPr>
        <vertAlign val="superscript"/>
        <sz val="11"/>
        <color rgb="FF1F497D"/>
        <rFont val="Times New Roman"/>
        <family val="1"/>
      </rPr>
      <t>3</t>
    </r>
  </si>
  <si>
    <r>
      <t>Walking, Cycling, Waiting, Standing, and Transfer Time</t>
    </r>
    <r>
      <rPr>
        <vertAlign val="superscript"/>
        <sz val="11"/>
        <color rgb="FF1F497D"/>
        <rFont val="Times New Roman"/>
        <family val="1"/>
      </rPr>
      <t>4</t>
    </r>
  </si>
  <si>
    <r>
      <t>Commercial Vehicle Operators</t>
    </r>
    <r>
      <rPr>
        <vertAlign val="superscript"/>
        <sz val="11"/>
        <color rgb="FF1F497D"/>
        <rFont val="Times New Roman"/>
        <family val="1"/>
      </rPr>
      <t>5</t>
    </r>
  </si>
  <si>
    <t>2)  Weighted average based on a typical distribution of local travel by surface modes (88.2% personal, 11.8% business). Applicants should apply their own distribution of business versus personal travel where such information is available.</t>
  </si>
  <si>
    <t>4)  Should be applied only when actions affect those elements of travel time.</t>
  </si>
  <si>
    <t>5)  Includes only the value of time for the operator, not passengers or freight.</t>
  </si>
  <si>
    <t>Vehicle Type</t>
  </si>
  <si>
    <t>Average Occupancy</t>
  </si>
  <si>
    <t>Passenger Vehicles (Weekday Off-Peak)</t>
  </si>
  <si>
    <t>Passenger Vehicles (Weekend)</t>
  </si>
  <si>
    <t>Passenger Vehicles (All Travel)</t>
  </si>
  <si>
    <r>
      <t>Passenger Vehicles (Weekday Peak)</t>
    </r>
    <r>
      <rPr>
        <vertAlign val="superscript"/>
        <sz val="11"/>
        <color rgb="FF1F497D"/>
        <rFont val="Times New Roman"/>
        <family val="1"/>
      </rPr>
      <t>1</t>
    </r>
  </si>
  <si>
    <t>1) Weekday peak period values calculated for trips starting between 6:00 AM-8:59 AM and 4:00 PM-6:59 PM.</t>
  </si>
  <si>
    <t>1)  Based on an average light duty vehicle and includes operating costs such as gasoline, maintenance, tires, and depreciation (assuming an average of 15,000 miles driven per year). The value omits other ownership costs that are mostly fixed or transfers (insurance, license, registration, taxes, and financing charges).</t>
  </si>
  <si>
    <t>2)  Value includes fuel costs, truck/trailer lease or purchase payments, repair and maintenance, truck insurance premiums, permits and licenses, and tires. The value omits tolls (which are transfers), and driver wages and benefits (which are already included in the value of travel time savings).</t>
  </si>
  <si>
    <t>Emission Type</t>
  </si>
  <si>
    <t>Table A-6: Damage Costs for Emissions per Metric Ton*</t>
  </si>
  <si>
    <t>Table A-7: Inflation Adjustment Values</t>
  </si>
  <si>
    <t>Base Year of Nominal Dollar</t>
  </si>
  <si>
    <t>Table A-8: Pedestrian Facility Improvements Revealed Preference Values</t>
  </si>
  <si>
    <t>Improvement Type</t>
  </si>
  <si>
    <t>Reducing Upslope by 1%</t>
  </si>
  <si>
    <t>Reducing Traffic Volume by 1 Vehicle per Hour (for ADT &lt;55,000)</t>
  </si>
  <si>
    <t>Install Signal for Pedestrian Crossing on Roadway with Volumes ≥13,000 Vehicles per Day</t>
  </si>
  <si>
    <t>1)   These values assume an average walking trip speed of 3.2 miles per hour. For the mile-based benefits, the estimated value per user should be capped at 0.86 miles, the average length of a walking trip in the 2017 National Household Travel Survey, unless the applicant has specific documentation suggesting longer trips or that a trip shorter than 0.86 miles is not feasible on the facility in question. In other words, applicants should not assume all pedestrians travel the full distance of a proposed facility if the facility is longer than 0.86 miles without a clear justification for doing so.</t>
  </si>
  <si>
    <t>2)   Value for sidewalk width expansion applicable for sidewalks up to approximately 31 feet, benefits for expansions beyond this width should be described qualitatively.</t>
  </si>
  <si>
    <t>Table A-9: Cycling Facility Improvement Revealed Preference Values</t>
  </si>
  <si>
    <t>Facility Type</t>
  </si>
  <si>
    <t>Cycling Path with At-Grade Crossings</t>
  </si>
  <si>
    <t>Dedicated Cycling Lane</t>
  </si>
  <si>
    <t>Cycling Boulevard/“Sharrow”</t>
  </si>
  <si>
    <t>Separated Cycle Track</t>
  </si>
  <si>
    <r>
      <t>Cycling Path with no At-Grade Crossings</t>
    </r>
    <r>
      <rPr>
        <vertAlign val="superscript"/>
        <sz val="11"/>
        <color rgb="FF1F497D"/>
        <rFont val="Times New Roman"/>
        <family val="1"/>
      </rPr>
      <t>2</t>
    </r>
  </si>
  <si>
    <t>2) The value for a cycling path with no at-grade intersections is higher due to an assumption of higher average speed of 12.1 miles per hour, resulting in less time on the facility, which lowers journey quality benefits but increases travel time savings.</t>
  </si>
  <si>
    <t>1) Values should only be applied over sections for which a comparable parallel facility is not available, and only applies to miles cycled on the project facility. These values assume an average cycling trip speed of 9.8 miles per hour or, in the case of off-street paths with no at-grade crossings, a free-flow cycling speed of 12.1 miles per hour. The estimated value per cyclist should be capped at 2.38 miles, the average length of a cycling trip in the 2017 National Household Travel Survey, unless the applicant has specific documentation suggesting longer trips or that a trip shorter than 2.38 miles is not feasible on the facility in question. In other words, applicants should not assume all cyclists travel the full distance of a proposed facility if the facility is longer than 2.38 miles without a clear justification for doing so.</t>
  </si>
  <si>
    <r>
      <t>Light Duty Vehicles</t>
    </r>
    <r>
      <rPr>
        <vertAlign val="superscript"/>
        <sz val="11"/>
        <color theme="1"/>
        <rFont val="Times New Roman"/>
        <family val="1"/>
      </rPr>
      <t>1</t>
    </r>
  </si>
  <si>
    <r>
      <t>Commercial Trucks</t>
    </r>
    <r>
      <rPr>
        <vertAlign val="superscript"/>
        <sz val="11"/>
        <color theme="1"/>
        <rFont val="Times New Roman"/>
        <family val="1"/>
      </rPr>
      <t>2</t>
    </r>
  </si>
  <si>
    <r>
      <t>**Applicants should be careful to not apply the PM</t>
    </r>
    <r>
      <rPr>
        <vertAlign val="subscript"/>
        <sz val="11"/>
        <color rgb="FF1F497D"/>
        <rFont val="Times New Roman"/>
        <family val="1"/>
      </rPr>
      <t>2.5</t>
    </r>
    <r>
      <rPr>
        <sz val="11"/>
        <color rgb="FF1F497D"/>
        <rFont val="Times New Roman"/>
        <family val="1"/>
      </rPr>
      <t xml:space="preserve"> value to estimates of total emissions of PM</t>
    </r>
    <r>
      <rPr>
        <vertAlign val="subscript"/>
        <sz val="11"/>
        <color rgb="FF1F497D"/>
        <rFont val="Times New Roman"/>
        <family val="1"/>
      </rPr>
      <t>10</t>
    </r>
    <r>
      <rPr>
        <sz val="11"/>
        <color rgb="FF1F497D"/>
        <rFont val="Times New Roman"/>
        <family val="1"/>
      </rPr>
      <t>.</t>
    </r>
  </si>
  <si>
    <r>
      <t>Expand Sidewalk (per foot of added width)</t>
    </r>
    <r>
      <rPr>
        <vertAlign val="superscript"/>
        <sz val="11"/>
        <color rgb="FF1F497D"/>
        <rFont val="Times New Roman"/>
        <family val="1"/>
      </rPr>
      <t>2</t>
    </r>
  </si>
  <si>
    <t>Reducing Traffic Speed by 1 mph (for speeds ≤45 mph)</t>
  </si>
  <si>
    <t>Install Marked-Crosswalk on Roadway with Volumes ≥10,000 Vehicle per Day</t>
  </si>
  <si>
    <t>Table A-10: Transit Facility Amenity Revealed and Stated Preference Values</t>
  </si>
  <si>
    <t>Attribute Type</t>
  </si>
  <si>
    <t>Bus</t>
  </si>
  <si>
    <t>Bus Stop</t>
  </si>
  <si>
    <t>Rail Station</t>
  </si>
  <si>
    <t>Light Rail /Streetcar Stop</t>
  </si>
  <si>
    <t>Clocks</t>
  </si>
  <si>
    <t>Electronic Real-Time Information Displays</t>
  </si>
  <si>
    <t>Information /Emergency Button</t>
  </si>
  <si>
    <t>PA System</t>
  </si>
  <si>
    <t>Restroom Availability</t>
  </si>
  <si>
    <t>Retail/Food Outlet Availability</t>
  </si>
  <si>
    <t>Staff Availability</t>
  </si>
  <si>
    <t>Step-Free Access to Station/Stop</t>
  </si>
  <si>
    <t>Step-Free Access to Vehicle</t>
  </si>
  <si>
    <t>Surveillance Cameras</t>
  </si>
  <si>
    <t>Ticket Machines</t>
  </si>
  <si>
    <t>Timetables</t>
  </si>
  <si>
    <t>Bike Facilities</t>
  </si>
  <si>
    <t>*</t>
  </si>
  <si>
    <t>Car Access Facilities</t>
  </si>
  <si>
    <t>Elevator</t>
  </si>
  <si>
    <t>Escalators</t>
  </si>
  <si>
    <t>On-Site Ticket Office</t>
  </si>
  <si>
    <t>Taxi Pickup/Dropoff</t>
  </si>
  <si>
    <r>
      <t>Platform/Stop Seating Availability</t>
    </r>
    <r>
      <rPr>
        <vertAlign val="superscript"/>
        <sz val="11"/>
        <color rgb="FF1F497D"/>
        <rFont val="Times New Roman"/>
        <family val="1"/>
      </rPr>
      <t>1</t>
    </r>
  </si>
  <si>
    <r>
      <t>Platform/Stop Weather Protection</t>
    </r>
    <r>
      <rPr>
        <vertAlign val="superscript"/>
        <sz val="11"/>
        <color rgb="FF1F497D"/>
        <rFont val="Times New Roman"/>
        <family val="1"/>
      </rPr>
      <t>1</t>
    </r>
  </si>
  <si>
    <r>
      <t>Temperature Controlled Environment</t>
    </r>
    <r>
      <rPr>
        <vertAlign val="superscript"/>
        <sz val="11"/>
        <color rgb="FF1F497D"/>
        <rFont val="Times New Roman"/>
        <family val="1"/>
      </rPr>
      <t>1</t>
    </r>
  </si>
  <si>
    <r>
      <t>Waiting Room</t>
    </r>
    <r>
      <rPr>
        <vertAlign val="superscript"/>
        <sz val="11"/>
        <color rgb="FF1F497D"/>
        <rFont val="Times New Roman"/>
        <family val="1"/>
      </rPr>
      <t>1</t>
    </r>
  </si>
  <si>
    <t>1)  Note that seating availability and weather protection refer to seats, canopies, or wind shelters on the platforms themselves, whereas temperature-controlled environment refers to an indoor facility with heating and air conditioning availability. A waiting room refers to a designated indoor environment with seating availability, separate from platform seating, which may or may not be temperature controlled.</t>
  </si>
  <si>
    <t>Table A-11: Transit Vehicle Amenity Values</t>
  </si>
  <si>
    <t>Light Rail /Streetcar</t>
  </si>
  <si>
    <t>Rail</t>
  </si>
  <si>
    <t>Handrails</t>
  </si>
  <si>
    <t>Luggage Storage</t>
  </si>
  <si>
    <t>Temperature Control</t>
  </si>
  <si>
    <t>Wheelchair Space</t>
  </si>
  <si>
    <t>Food Service Availability</t>
  </si>
  <si>
    <t>Table A-12: Transit Mode Ride and Boarding Quality Revealed Preference Values</t>
  </si>
  <si>
    <t>Transit Mode</t>
  </si>
  <si>
    <t>Streetcar or On-Street Light Rail Transit</t>
  </si>
  <si>
    <t>Off-Street Light Rail Transit</t>
  </si>
  <si>
    <t>Heavy Rail</t>
  </si>
  <si>
    <t>Commuter Rail</t>
  </si>
  <si>
    <r>
      <t>Low-Intensive BRT</t>
    </r>
    <r>
      <rPr>
        <vertAlign val="superscript"/>
        <sz val="11"/>
        <color theme="1"/>
        <rFont val="Calibri"/>
        <family val="2"/>
        <scheme val="minor"/>
      </rPr>
      <t>2</t>
    </r>
  </si>
  <si>
    <r>
      <t>Medium-Intensive BRT</t>
    </r>
    <r>
      <rPr>
        <vertAlign val="superscript"/>
        <sz val="11"/>
        <color theme="1"/>
        <rFont val="Calibri"/>
        <family val="2"/>
        <scheme val="minor"/>
      </rPr>
      <t>2</t>
    </r>
  </si>
  <si>
    <r>
      <t>High-Intensive BRT</t>
    </r>
    <r>
      <rPr>
        <vertAlign val="superscript"/>
        <sz val="11"/>
        <color theme="1"/>
        <rFont val="Calibri"/>
        <family val="2"/>
        <scheme val="minor"/>
      </rPr>
      <t>2,3</t>
    </r>
  </si>
  <si>
    <r>
      <t>Ferry</t>
    </r>
    <r>
      <rPr>
        <vertAlign val="superscript"/>
        <sz val="11"/>
        <color theme="1"/>
        <rFont val="Calibri"/>
        <family val="2"/>
        <scheme val="minor"/>
      </rPr>
      <t>3</t>
    </r>
  </si>
  <si>
    <t>1) Values applicable when base case is transit use of standard on-street bus, the reference case used to create these values. When comparing other types of modal shift, the differences between the relevant modal values above should be used.</t>
  </si>
  <si>
    <t>2) Low-intensive BRT would include special service branding, low floor vehicles, at least 50 percent of route in dedicated lanes and potentially shared turns and the remainder in mixed-traffic, some signal priority, level boarding, off-board fare collection, and visually distinct stations. Medium-intensive BRT would include features of Low-intensive BRT but have 100 percent of the route in dedicated lanes, traffic signal priority throughout the corridor, and median-running service or right-turn prohibitions. High-intensive BRT would have a completely sealed right-of-way with no traffic interference and traffic signal preemption, akin to a “rubber-tired railroad.”</t>
  </si>
  <si>
    <t>Table A-13: Mortality Reduction Benefits of Induced Active Transportation Values</t>
  </si>
  <si>
    <t>Table A-14: External Highway Use Costs</t>
  </si>
  <si>
    <t>Mode</t>
  </si>
  <si>
    <r>
      <t>Walking</t>
    </r>
    <r>
      <rPr>
        <vertAlign val="superscript"/>
        <sz val="11"/>
        <color theme="1"/>
        <rFont val="Calibri"/>
        <family val="2"/>
        <scheme val="minor"/>
      </rPr>
      <t>1</t>
    </r>
  </si>
  <si>
    <r>
      <t>Cycling</t>
    </r>
    <r>
      <rPr>
        <vertAlign val="superscript"/>
        <sz val="11"/>
        <color theme="1"/>
        <rFont val="Calibri"/>
        <family val="2"/>
        <scheme val="minor"/>
      </rPr>
      <t>2</t>
    </r>
  </si>
  <si>
    <t>Ages 20-74</t>
  </si>
  <si>
    <t>Ages 20-64</t>
  </si>
  <si>
    <t xml:space="preserve">1)   Based on an assumed average walking speed of 3.2 miles per hour, an assumed average age of the relevant age range (20-74 years) of 45, a corresponding baseline mortality risk of 267.1 per 100,000, an annual risk reduction of 8.6 percent per daily mile walked, and an average walking trip distance of 0.86 miles. </t>
  </si>
  <si>
    <t>2)   Based on an assumed average cycling speed of 9.8 miles per hour, an assumed average age of the relevant age range (20-64 years) of 42, a corresponding baseline mortality risk of 217.9 per 100,000, an annual risk reduction of 4.3 percent per daily mile cycled, and an average cycling trip distance of 2.38 miles.</t>
  </si>
  <si>
    <t>3)   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t>
  </si>
  <si>
    <t xml:space="preserve">4)   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t>
  </si>
  <si>
    <t>Vehicle Type and Location</t>
  </si>
  <si>
    <t>Congestion</t>
  </si>
  <si>
    <t>Noise</t>
  </si>
  <si>
    <t>Safety Cost</t>
  </si>
  <si>
    <t>Light-Duty Vehicles - Urban</t>
  </si>
  <si>
    <t>Light-Duty Vehicles - Rural</t>
  </si>
  <si>
    <t>Light-Duty Vehicles – All Locations</t>
  </si>
  <si>
    <t>Buses and Trucks - Urban</t>
  </si>
  <si>
    <t>Buses and Trucks - Rural</t>
  </si>
  <si>
    <t>Buses and Trucks – All Locations</t>
  </si>
  <si>
    <t>All Vehicles - Urban</t>
  </si>
  <si>
    <t>All Vehicles - Rural</t>
  </si>
  <si>
    <t>All Vehicles – All Locations</t>
  </si>
  <si>
    <t>Capital Cost in Year-of-Expenditure Dollars</t>
  </si>
  <si>
    <t>3) The Capital Investment Grant program has to date not completed a before-and-after study of ridership on a ferry project or a high-intensive BRT as described above, and thus does not have a calibrated estimate for the fixedguideway setting for those modes. Thus, these values represent the current best estimates, considering average station and ride quality relative to other transit modes.</t>
  </si>
  <si>
    <t>&lt;- Benefit Name</t>
  </si>
  <si>
    <t>Model Base Year</t>
  </si>
  <si>
    <t>Workspace - Applicants may create new sheets for more space</t>
  </si>
  <si>
    <t>Note that not all projects will have all benefit categories. Conversely, if more categories are needed, applicants may need to add additional columns, but be sure to edit the formula under "Total Benefits" to ensure all benefits are being correctly summed.</t>
  </si>
  <si>
    <t>Net Change in Operations and Maintenance Costs</t>
  </si>
  <si>
    <t>Opening Year</t>
  </si>
  <si>
    <t>Length of Construction/Project Development Period (in Years)</t>
  </si>
  <si>
    <t>Operational Period Length</t>
  </si>
  <si>
    <t>&lt;-Enter a whole number value between 1 and 15, only include project development years after the model base year</t>
  </si>
  <si>
    <t>Safety Benefits</t>
  </si>
  <si>
    <t>Travel Time Benefits</t>
  </si>
  <si>
    <t>Final Analysis Year</t>
  </si>
  <si>
    <t>No Build Operations and Maintenance Costs</t>
  </si>
  <si>
    <t>Build Operations and Maintenance Costs</t>
  </si>
  <si>
    <t>No Build Safety Costs</t>
  </si>
  <si>
    <t>Build Safety Costs</t>
  </si>
  <si>
    <t>No Build Travel Time Costs</t>
  </si>
  <si>
    <t>Build Travel Time Costs</t>
  </si>
  <si>
    <t>No Build Vehicle Operating Costs</t>
  </si>
  <si>
    <t>Build Vehicle Operating Costs</t>
  </si>
  <si>
    <t>Discounted Total</t>
  </si>
  <si>
    <t>Applicants should fill out this sheet first, before moving on to the remainder of the template sheets.</t>
  </si>
  <si>
    <t xml:space="preserve">In this "Capital Costs" sheet,  values should be entered as year-of-expenditure dollars. The template will automatically apply discounting to all costs and benefits for you. </t>
  </si>
  <si>
    <t>Business</t>
  </si>
  <si>
    <t>All Purpose</t>
  </si>
  <si>
    <t>Walking, Cycling, Waiting, Standing, and Transfer Time</t>
  </si>
  <si>
    <t>Commercial Vehicle Operators</t>
  </si>
  <si>
    <t>Personal</t>
  </si>
  <si>
    <t>Pedestrians</t>
  </si>
  <si>
    <t>Cyclists</t>
  </si>
  <si>
    <t>Vehicles</t>
  </si>
  <si>
    <t>Trucks</t>
  </si>
  <si>
    <t>Trains</t>
  </si>
  <si>
    <t>No Build</t>
  </si>
  <si>
    <t>Build</t>
  </si>
  <si>
    <t>[Other Modes]</t>
  </si>
  <si>
    <t>Light Duty Vehicles</t>
  </si>
  <si>
    <t>Commercial Trucks</t>
  </si>
  <si>
    <t>Applicable Age Range</t>
  </si>
  <si>
    <t>Walking</t>
  </si>
  <si>
    <t>Cycling</t>
  </si>
  <si>
    <t>---------------------------------------------------------------------------------------------------------------------------------------------------------------------------------------------------------------</t>
  </si>
  <si>
    <t>-------------------------------------------------------------------------------------------------------------------------------------------------------------------------------------------------------------</t>
  </si>
  <si>
    <t>What You Need</t>
  </si>
  <si>
    <t>Notes</t>
  </si>
  <si>
    <t>Parameter Values</t>
  </si>
  <si>
    <t>-</t>
  </si>
  <si>
    <r>
      <t>Applicable Age Range</t>
    </r>
    <r>
      <rPr>
        <vertAlign val="superscript"/>
        <sz val="11"/>
        <color theme="0"/>
        <rFont val="Calibri"/>
        <family val="2"/>
        <scheme val="minor"/>
      </rPr>
      <t>3</t>
    </r>
  </si>
  <si>
    <r>
      <t>NO</t>
    </r>
    <r>
      <rPr>
        <vertAlign val="subscript"/>
        <sz val="11"/>
        <color theme="0"/>
        <rFont val="Times New Roman"/>
        <family val="1"/>
      </rPr>
      <t>X</t>
    </r>
  </si>
  <si>
    <r>
      <t>SO</t>
    </r>
    <r>
      <rPr>
        <vertAlign val="subscript"/>
        <sz val="11"/>
        <color theme="0"/>
        <rFont val="Times New Roman"/>
        <family val="1"/>
      </rPr>
      <t>X</t>
    </r>
  </si>
  <si>
    <r>
      <t>PM</t>
    </r>
    <r>
      <rPr>
        <vertAlign val="subscript"/>
        <sz val="11"/>
        <color theme="0"/>
        <rFont val="Times New Roman"/>
        <family val="1"/>
      </rPr>
      <t>2.5</t>
    </r>
    <r>
      <rPr>
        <sz val="11"/>
        <color theme="0"/>
        <rFont val="Times New Roman"/>
        <family val="1"/>
      </rPr>
      <t>**</t>
    </r>
  </si>
  <si>
    <r>
      <t>CO</t>
    </r>
    <r>
      <rPr>
        <vertAlign val="subscript"/>
        <sz val="11"/>
        <color theme="0"/>
        <rFont val="Times New Roman"/>
        <family val="1"/>
      </rPr>
      <t>2</t>
    </r>
  </si>
  <si>
    <t>Project Information</t>
  </si>
  <si>
    <t>Table 1. Project Information</t>
  </si>
  <si>
    <t>Variable</t>
  </si>
  <si>
    <t>Value</t>
  </si>
  <si>
    <t>If you do not wish to use this sheet, simply leave the values blank and move on to the next sheet.</t>
  </si>
  <si>
    <t xml:space="preserve">Users are free to use only the necessary columns for their application and/or to add additional columns as necessary. </t>
  </si>
  <si>
    <t>Table 1. BCA Results</t>
  </si>
  <si>
    <t>Table 1. Volumes by Mode</t>
  </si>
  <si>
    <t>Capital Costs</t>
  </si>
  <si>
    <t>Benefit Cost Analysis Results</t>
  </si>
  <si>
    <t>Summary by Benefit Area</t>
  </si>
  <si>
    <t>Operations and Maintenance Costs</t>
  </si>
  <si>
    <t>Vehicle Operating Costs</t>
  </si>
  <si>
    <t>Emissions Reduction</t>
  </si>
  <si>
    <r>
      <t>No Build NO</t>
    </r>
    <r>
      <rPr>
        <vertAlign val="subscript"/>
        <sz val="11"/>
        <color theme="0"/>
        <rFont val="Calibri"/>
        <family val="2"/>
        <scheme val="minor"/>
      </rPr>
      <t>x</t>
    </r>
    <r>
      <rPr>
        <sz val="11"/>
        <color theme="0"/>
        <rFont val="Calibri"/>
        <family val="2"/>
        <scheme val="minor"/>
      </rPr>
      <t xml:space="preserve"> (mt)</t>
    </r>
  </si>
  <si>
    <r>
      <t>Build NO</t>
    </r>
    <r>
      <rPr>
        <vertAlign val="subscript"/>
        <sz val="11"/>
        <color theme="0"/>
        <rFont val="Calibri"/>
        <family val="2"/>
        <scheme val="minor"/>
      </rPr>
      <t>x</t>
    </r>
    <r>
      <rPr>
        <sz val="11"/>
        <color theme="0"/>
        <rFont val="Calibri"/>
        <family val="2"/>
        <scheme val="minor"/>
      </rPr>
      <t xml:space="preserve"> (mt)</t>
    </r>
  </si>
  <si>
    <r>
      <t>No Build SO</t>
    </r>
    <r>
      <rPr>
        <vertAlign val="subscript"/>
        <sz val="11"/>
        <color theme="0"/>
        <rFont val="Calibri"/>
        <family val="2"/>
        <scheme val="minor"/>
      </rPr>
      <t>x</t>
    </r>
    <r>
      <rPr>
        <sz val="11"/>
        <color theme="0"/>
        <rFont val="Calibri"/>
        <family val="2"/>
        <scheme val="minor"/>
      </rPr>
      <t xml:space="preserve"> (mt)</t>
    </r>
  </si>
  <si>
    <r>
      <t>Build SO</t>
    </r>
    <r>
      <rPr>
        <vertAlign val="subscript"/>
        <sz val="11"/>
        <color theme="0"/>
        <rFont val="Calibri"/>
        <family val="2"/>
        <scheme val="minor"/>
      </rPr>
      <t>x</t>
    </r>
    <r>
      <rPr>
        <sz val="11"/>
        <color theme="0"/>
        <rFont val="Calibri"/>
        <family val="2"/>
        <scheme val="minor"/>
      </rPr>
      <t xml:space="preserve"> (mt)</t>
    </r>
  </si>
  <si>
    <r>
      <t>No Build PM</t>
    </r>
    <r>
      <rPr>
        <vertAlign val="subscript"/>
        <sz val="11"/>
        <color theme="0"/>
        <rFont val="Calibri"/>
        <family val="2"/>
        <scheme val="minor"/>
      </rPr>
      <t>2.5</t>
    </r>
    <r>
      <rPr>
        <sz val="11"/>
        <color theme="0"/>
        <rFont val="Calibri"/>
        <family val="2"/>
        <scheme val="minor"/>
      </rPr>
      <t xml:space="preserve"> (mt)</t>
    </r>
  </si>
  <si>
    <r>
      <t>Build PM</t>
    </r>
    <r>
      <rPr>
        <vertAlign val="subscript"/>
        <sz val="11"/>
        <color theme="0"/>
        <rFont val="Calibri"/>
        <family val="2"/>
        <scheme val="minor"/>
      </rPr>
      <t>2.5</t>
    </r>
    <r>
      <rPr>
        <sz val="11"/>
        <color theme="0"/>
        <rFont val="Calibri"/>
        <family val="2"/>
        <scheme val="minor"/>
      </rPr>
      <t xml:space="preserve"> (mt)</t>
    </r>
  </si>
  <si>
    <r>
      <t>No Build CO</t>
    </r>
    <r>
      <rPr>
        <vertAlign val="subscript"/>
        <sz val="11"/>
        <color theme="0"/>
        <rFont val="Calibri"/>
        <family val="2"/>
        <scheme val="minor"/>
      </rPr>
      <t>2</t>
    </r>
    <r>
      <rPr>
        <sz val="11"/>
        <color theme="0"/>
        <rFont val="Calibri"/>
        <family val="2"/>
        <scheme val="minor"/>
      </rPr>
      <t xml:space="preserve"> (mt)</t>
    </r>
  </si>
  <si>
    <r>
      <t>Build CO</t>
    </r>
    <r>
      <rPr>
        <vertAlign val="subscript"/>
        <sz val="11"/>
        <color theme="0"/>
        <rFont val="Calibri"/>
        <family val="2"/>
        <scheme val="minor"/>
      </rPr>
      <t>2</t>
    </r>
    <r>
      <rPr>
        <sz val="11"/>
        <color theme="0"/>
        <rFont val="Calibri"/>
        <family val="2"/>
        <scheme val="minor"/>
      </rPr>
      <t xml:space="preserve"> (mt)</t>
    </r>
  </si>
  <si>
    <r>
      <t>NO</t>
    </r>
    <r>
      <rPr>
        <vertAlign val="subscript"/>
        <sz val="11"/>
        <color theme="0"/>
        <rFont val="Calibri"/>
        <family val="2"/>
        <scheme val="minor"/>
      </rPr>
      <t>x</t>
    </r>
  </si>
  <si>
    <r>
      <t>SO</t>
    </r>
    <r>
      <rPr>
        <vertAlign val="subscript"/>
        <sz val="11"/>
        <color theme="0"/>
        <rFont val="Calibri"/>
        <family val="2"/>
        <scheme val="minor"/>
      </rPr>
      <t>x</t>
    </r>
  </si>
  <si>
    <r>
      <t>PM</t>
    </r>
    <r>
      <rPr>
        <vertAlign val="subscript"/>
        <sz val="11"/>
        <color theme="0"/>
        <rFont val="Calibri"/>
        <family val="2"/>
        <scheme val="minor"/>
      </rPr>
      <t>2.5</t>
    </r>
  </si>
  <si>
    <r>
      <t>CO</t>
    </r>
    <r>
      <rPr>
        <vertAlign val="subscript"/>
        <sz val="11"/>
        <color theme="0"/>
        <rFont val="Calibri"/>
        <family val="2"/>
        <scheme val="minor"/>
      </rPr>
      <t>2</t>
    </r>
  </si>
  <si>
    <r>
      <t>Non-CO</t>
    </r>
    <r>
      <rPr>
        <vertAlign val="subscript"/>
        <sz val="11"/>
        <color theme="0"/>
        <rFont val="Calibri"/>
        <family val="2"/>
        <scheme val="minor"/>
      </rPr>
      <t>2</t>
    </r>
    <r>
      <rPr>
        <sz val="11"/>
        <color theme="0"/>
        <rFont val="Calibri"/>
        <family val="2"/>
        <scheme val="minor"/>
      </rPr>
      <t xml:space="preserve"> Emission Reduction</t>
    </r>
  </si>
  <si>
    <r>
      <t>CO</t>
    </r>
    <r>
      <rPr>
        <vertAlign val="subscript"/>
        <sz val="11"/>
        <color theme="0"/>
        <rFont val="Calibri"/>
        <family val="2"/>
        <scheme val="minor"/>
      </rPr>
      <t>2</t>
    </r>
    <r>
      <rPr>
        <sz val="11"/>
        <color theme="0"/>
        <rFont val="Calibri"/>
        <family val="2"/>
        <scheme val="minor"/>
      </rPr>
      <t xml:space="preserve"> Emission Reduction</t>
    </r>
  </si>
  <si>
    <t>This is an extra benefit sheet for an additional benefit category not captured elsewhere</t>
  </si>
  <si>
    <t xml:space="preserve">Note that if more than four "other benefit" categories are needed, applicants may create a copy of this sheet (and rename accordingly). </t>
  </si>
  <si>
    <t>Additionally, the formulas in the "Total Benefits" column may need to be adjusted to ensure all benefits are being summed correctly.</t>
  </si>
  <si>
    <t>Additionally, the "Summary" sheet will need to be edited to include additional columns for benefits.</t>
  </si>
  <si>
    <t>Table 1. Summary of Benefits</t>
  </si>
  <si>
    <t>Table 2. Summary of Costs</t>
  </si>
  <si>
    <t>Note that not all projects will have benefits in all categories. In such cases, simply leave the input values in that sheet as zeros and move to the next sheet.</t>
  </si>
  <si>
    <t>Table 1. Recommended Monetization Values</t>
  </si>
  <si>
    <t>Table 2. Safety</t>
  </si>
  <si>
    <t>Table 2. Travel Time Savings</t>
  </si>
  <si>
    <t>Table 2. Vehicle Operating Costs</t>
  </si>
  <si>
    <t>Table 2. Amenity Benefits</t>
  </si>
  <si>
    <t>Table 2. Health Benefits</t>
  </si>
  <si>
    <t>Table 1. Other Benefit</t>
  </si>
  <si>
    <t xml:space="preserve">For recommended monetization values, please refer to the Parameter Values tab directly. </t>
  </si>
  <si>
    <t>There are numerous potential values for pedestrian facilities, bicycle facilities, transit vehicles, and transit stations.</t>
  </si>
  <si>
    <t>Table 1. Operations and Maintenance</t>
  </si>
  <si>
    <t>Table 1. Capital Costs</t>
  </si>
  <si>
    <r>
      <t xml:space="preserve">•  	</t>
    </r>
    <r>
      <rPr>
        <b/>
        <sz val="11"/>
        <rFont val="Calibri"/>
        <family val="2"/>
        <scheme val="minor"/>
      </rPr>
      <t xml:space="preserve">Deleting a Tab. </t>
    </r>
    <r>
      <rPr>
        <sz val="11"/>
        <rFont val="Calibri"/>
        <family val="2"/>
        <scheme val="minor"/>
      </rPr>
      <t>Do not delete tabs. If a tab is not needed, simply skip it.</t>
    </r>
  </si>
  <si>
    <t>Avoided Externalities</t>
  </si>
  <si>
    <t>Congestion Cost per VMT</t>
  </si>
  <si>
    <t>Noise Cost per VMT</t>
  </si>
  <si>
    <t>Safety Cost per VMT</t>
  </si>
  <si>
    <t>Table 2. Avoided Externality Benefits</t>
  </si>
  <si>
    <t>Avoided Highway Externality</t>
  </si>
  <si>
    <r>
      <t xml:space="preserve">•  	</t>
    </r>
    <r>
      <rPr>
        <b/>
        <sz val="11"/>
        <rFont val="Calibri"/>
        <family val="2"/>
        <scheme val="minor"/>
      </rPr>
      <t xml:space="preserve">Build vs No Build. </t>
    </r>
    <r>
      <rPr>
        <sz val="11"/>
        <rFont val="Calibri"/>
        <family val="2"/>
        <scheme val="minor"/>
      </rPr>
      <t>If you only have data for the difference between the Build and No Build scenarios, enter this data into the "Build" column and leave the "No Build" values at $0. This will still appropriately estimate the benefit</t>
    </r>
  </si>
  <si>
    <t>&lt;-The BCR will be estimated once capital costs are entered in the 'Capital Cost' sheet</t>
  </si>
  <si>
    <t>Table A-1a: Value of Reduced Fatalities, Injuries, and Crashes</t>
  </si>
  <si>
    <t>PDO Crash</t>
  </si>
  <si>
    <t>Table A-2: Value of Travel Time Savings</t>
  </si>
  <si>
    <t>Table A-3: Average Vehicle Occupancy Rates for Highway Passenger Vehicles</t>
  </si>
  <si>
    <t>Table A-4: Vehicle Operating Costs</t>
  </si>
  <si>
    <t>Table A-5: Train Operating and Social Costs</t>
  </si>
  <si>
    <t>*Applicants should carefully note whether their emissions data is reported in short tons or metric tons. A metric ton is equal to 1.1023 short tons.</t>
  </si>
  <si>
    <t>Train and Movement Type</t>
  </si>
  <si>
    <t>Idling</t>
  </si>
  <si>
    <t>Freight Train</t>
  </si>
  <si>
    <t>Commuter Train</t>
  </si>
  <si>
    <t>Amtrak Long-Distance</t>
  </si>
  <si>
    <t>Amtrak State-Supported</t>
  </si>
  <si>
    <t>Hauling</t>
  </si>
  <si>
    <t>All Movements</t>
  </si>
  <si>
    <t>Freight Railcar</t>
  </si>
  <si>
    <t>Operating Costs</t>
  </si>
  <si>
    <t>1)  Includes fuel cost, depreciation, and labor cost which should be discounted at 3.1 percent.</t>
  </si>
  <si>
    <r>
      <t>Operating Costs</t>
    </r>
    <r>
      <rPr>
        <vertAlign val="superscript"/>
        <sz val="11"/>
        <color theme="0"/>
        <rFont val="Times New Roman"/>
        <family val="1"/>
      </rPr>
      <t>1</t>
    </r>
  </si>
  <si>
    <r>
      <t>Non-CO</t>
    </r>
    <r>
      <rPr>
        <vertAlign val="subscript"/>
        <sz val="11"/>
        <color theme="0"/>
        <rFont val="Times New Roman"/>
        <family val="1"/>
      </rPr>
      <t>2</t>
    </r>
    <r>
      <rPr>
        <sz val="11"/>
        <color theme="0"/>
        <rFont val="Times New Roman"/>
        <family val="1"/>
      </rPr>
      <t xml:space="preserve"> Emission Costs</t>
    </r>
    <r>
      <rPr>
        <vertAlign val="superscript"/>
        <sz val="11"/>
        <color theme="0"/>
        <rFont val="Times New Roman"/>
        <family val="1"/>
      </rPr>
      <t>2</t>
    </r>
  </si>
  <si>
    <r>
      <t>CO</t>
    </r>
    <r>
      <rPr>
        <vertAlign val="subscript"/>
        <sz val="11"/>
        <color theme="0"/>
        <rFont val="Times New Roman"/>
        <family val="1"/>
      </rPr>
      <t>2</t>
    </r>
    <r>
      <rPr>
        <sz val="11"/>
        <color theme="0"/>
        <rFont val="Times New Roman"/>
        <family val="1"/>
      </rPr>
      <t xml:space="preserve"> Costs</t>
    </r>
    <r>
      <rPr>
        <vertAlign val="superscript"/>
        <sz val="11"/>
        <color theme="0"/>
        <rFont val="Times New Roman"/>
        <family val="1"/>
      </rPr>
      <t>2</t>
    </r>
  </si>
  <si>
    <t>2)  Emissions are based on the current diesel-electric locomotive fleet average, and thus the emission values above should not be applied in cases where new locomotives are being acquired or in cases of electrified rail. The monetization applies the 2035-year emission value to approximate increasing emission damage costs over time. Non-CO2 emission costs should be discounted at 3.1 percent and CO2 emission costs should be discounted at 2.0 percent.</t>
  </si>
  <si>
    <r>
      <t>Non-CO</t>
    </r>
    <r>
      <rPr>
        <vertAlign val="subscript"/>
        <sz val="11"/>
        <color theme="0"/>
        <rFont val="Times New Roman"/>
        <family val="1"/>
      </rPr>
      <t>2</t>
    </r>
    <r>
      <rPr>
        <sz val="11"/>
        <color theme="0"/>
        <rFont val="Times New Roman"/>
        <family val="1"/>
      </rPr>
      <t xml:space="preserve"> Emission Cost</t>
    </r>
    <r>
      <rPr>
        <vertAlign val="superscript"/>
        <sz val="11"/>
        <color theme="0"/>
        <rFont val="Times New Roman"/>
        <family val="1"/>
      </rPr>
      <t>2</t>
    </r>
  </si>
  <si>
    <r>
      <t>CO</t>
    </r>
    <r>
      <rPr>
        <vertAlign val="subscript"/>
        <sz val="11"/>
        <color theme="0"/>
        <rFont val="Times New Roman"/>
        <family val="1"/>
      </rPr>
      <t>2</t>
    </r>
    <r>
      <rPr>
        <sz val="11"/>
        <color theme="0"/>
        <rFont val="Times New Roman"/>
        <family val="1"/>
      </rPr>
      <t xml:space="preserve"> Emission Cost</t>
    </r>
    <r>
      <rPr>
        <vertAlign val="superscript"/>
        <sz val="11"/>
        <color theme="0"/>
        <rFont val="Times New Roman"/>
        <family val="1"/>
      </rPr>
      <t>2</t>
    </r>
  </si>
  <si>
    <t>2)   Emission rates are based on estimates from EPA’s MOVES Model. The monetization applies the 2035-year emission value to approximate increasing emission damage costs over time. Non-CO2 emission damages should be discounted at 3.1 percent, while CO2 emission damages should be discounted at 2.0 percent.</t>
  </si>
  <si>
    <r>
      <t>No Build Non-CO</t>
    </r>
    <r>
      <rPr>
        <vertAlign val="subscript"/>
        <sz val="11"/>
        <color theme="0"/>
        <rFont val="Calibri"/>
        <family val="2"/>
        <scheme val="minor"/>
      </rPr>
      <t>2</t>
    </r>
    <r>
      <rPr>
        <sz val="11"/>
        <color theme="0"/>
        <rFont val="Calibri"/>
        <family val="2"/>
        <scheme val="minor"/>
      </rPr>
      <t xml:space="preserve"> Emission Costs ($)</t>
    </r>
  </si>
  <si>
    <r>
      <t>Build Non-CO</t>
    </r>
    <r>
      <rPr>
        <vertAlign val="subscript"/>
        <sz val="11"/>
        <color theme="0"/>
        <rFont val="Calibri"/>
        <family val="2"/>
        <scheme val="minor"/>
      </rPr>
      <t>2</t>
    </r>
    <r>
      <rPr>
        <sz val="11"/>
        <color theme="0"/>
        <rFont val="Calibri"/>
        <family val="2"/>
        <scheme val="minor"/>
      </rPr>
      <t xml:space="preserve"> Emission Costs ($)</t>
    </r>
  </si>
  <si>
    <r>
      <t>No Build CO</t>
    </r>
    <r>
      <rPr>
        <vertAlign val="subscript"/>
        <sz val="11"/>
        <color theme="0"/>
        <rFont val="Calibri"/>
        <family val="2"/>
        <scheme val="minor"/>
      </rPr>
      <t>2</t>
    </r>
    <r>
      <rPr>
        <sz val="11"/>
        <color theme="0"/>
        <rFont val="Calibri"/>
        <family val="2"/>
        <scheme val="minor"/>
      </rPr>
      <t xml:space="preserve"> Emission Costs ($)</t>
    </r>
  </si>
  <si>
    <r>
      <t>Build CO</t>
    </r>
    <r>
      <rPr>
        <vertAlign val="subscript"/>
        <sz val="11"/>
        <color theme="0"/>
        <rFont val="Calibri"/>
        <family val="2"/>
        <scheme val="minor"/>
      </rPr>
      <t>2</t>
    </r>
    <r>
      <rPr>
        <sz val="11"/>
        <color theme="0"/>
        <rFont val="Calibri"/>
        <family val="2"/>
        <scheme val="minor"/>
      </rPr>
      <t xml:space="preserve"> Emission Costs ($)</t>
    </r>
  </si>
  <si>
    <t>Table 2. Emissions</t>
  </si>
  <si>
    <r>
      <t>Non-CO</t>
    </r>
    <r>
      <rPr>
        <vertAlign val="subscript"/>
        <sz val="11"/>
        <color theme="1"/>
        <rFont val="Calibri"/>
        <family val="2"/>
        <scheme val="minor"/>
      </rPr>
      <t>2</t>
    </r>
    <r>
      <rPr>
        <sz val="11"/>
        <color theme="1"/>
        <rFont val="Calibri"/>
        <family val="2"/>
        <scheme val="minor"/>
      </rPr>
      <t xml:space="preserve"> Emissions</t>
    </r>
  </si>
  <si>
    <r>
      <t>CO</t>
    </r>
    <r>
      <rPr>
        <vertAlign val="subscript"/>
        <sz val="11"/>
        <color theme="1"/>
        <rFont val="Calibri"/>
        <family val="2"/>
        <scheme val="minor"/>
      </rPr>
      <t>2</t>
    </r>
    <r>
      <rPr>
        <sz val="11"/>
        <color theme="1"/>
        <rFont val="Calibri"/>
        <family val="2"/>
        <scheme val="minor"/>
      </rPr>
      <t xml:space="preserve"> Emissions</t>
    </r>
  </si>
  <si>
    <t>Table 1. Emission Costs per VMT and Train-Hour</t>
  </si>
  <si>
    <t>First Year of Project Development/Construction</t>
  </si>
  <si>
    <t>Table 2. Residual Value</t>
  </si>
  <si>
    <t>Table 1. Useful Life</t>
  </si>
  <si>
    <t>Project Component</t>
  </si>
  <si>
    <t>[Text Describing Project Component]</t>
  </si>
  <si>
    <t>Useful Life (Years)</t>
  </si>
  <si>
    <r>
      <t xml:space="preserve">• </t>
    </r>
    <r>
      <rPr>
        <b/>
        <sz val="11"/>
        <rFont val="Calibri"/>
        <family val="2"/>
        <scheme val="minor"/>
      </rPr>
      <t>Input, Optional, and No-Input cells.</t>
    </r>
  </si>
  <si>
    <r>
      <rPr>
        <b/>
        <sz val="11"/>
        <rFont val="Calibri"/>
        <family val="2"/>
        <scheme val="minor"/>
      </rPr>
      <t>•  Parameter Values.</t>
    </r>
    <r>
      <rPr>
        <sz val="11"/>
        <rFont val="Calibri"/>
        <family val="2"/>
        <scheme val="minor"/>
      </rPr>
      <t xml:space="preserve"> This template provides a copy of the Appendix A tables from the USDOT BCA guidance document in a spreadsheet format, located on the "Parameter Values" sheet. </t>
    </r>
  </si>
  <si>
    <t>Source: USDOT BCA Guidance (Appendix A)</t>
  </si>
  <si>
    <t>This sheet provides a copy of parameter and monetization values from Appendix A of the USDOT BCA Guidance, and is provided for convenience.</t>
  </si>
  <si>
    <t>User Volumes</t>
  </si>
  <si>
    <t>Users can use whichever units are of interest to their application (for example: number of users, average annual daily traffic, person miles traveled, vehicle miles traveled).</t>
  </si>
  <si>
    <t>Whether amounts are entered in dollar form OR direct units of emissions, the template will automatically apply discounting to all costs and benefits for you.</t>
  </si>
  <si>
    <t xml:space="preserve">To calculate overall residual value for the entire project automatically, simply enter a useful life in the first row of Table 1 below. </t>
  </si>
  <si>
    <t>Total Residual Value</t>
  </si>
  <si>
    <t>Overall Project if One Component</t>
  </si>
  <si>
    <t>If there are multiple distinct components with unique useful lives, use multiple rows as needed and override the formula and names in the input cells of Table 1 below.</t>
  </si>
  <si>
    <t>&lt;-For project development costs prior to the model base year, enter into the "Capital Cost" tab in the cell for previously incurred costs</t>
  </si>
  <si>
    <t>For projects that involve capacity expansion or represent purely operational improvements, no residual value should be assumed.</t>
  </si>
  <si>
    <t>To remove the residual value, please enter "0" in the blue cell below in lieu of the automatic calculation</t>
  </si>
  <si>
    <t>Applicants should use this sheet for general operations and maintenance, as well as any recapitalization costs that will be needed for project components over the course of the analysis period.</t>
  </si>
  <si>
    <t>To avoid double-counting of benefits, applicants should not enter the same emission data as BOTH a dollar value and as units of emissions.</t>
  </si>
  <si>
    <t>Unique to this sheet, the template will automatically apply the correct monetization values for units of emissions.</t>
  </si>
  <si>
    <t>USDOT Benefit-Cost Analysis Spreadsheet Template</t>
  </si>
  <si>
    <t>What is the USDOT Benefit-Cost Analysis Spreadsheet Template?</t>
  </si>
  <si>
    <t xml:space="preserve">The USDOT Benefit-Cost Analysis Spreadsheet Template is being offered as a resource to applicants to help them get started on their BCA. Applicants are NOT required to use this template, it is simply offered as a convenience. </t>
  </si>
  <si>
    <t>•	  Understanding of the project and the problem it is intended to solve.</t>
  </si>
  <si>
    <t>•	  The estimated costs of the project.</t>
  </si>
  <si>
    <t>•	  Information needed to estimate the benefits of the project (e.g., number users, baseline conditions, measures of effectiveness, expected service life).</t>
  </si>
  <si>
    <r>
      <t xml:space="preserve">      o Green, </t>
    </r>
    <r>
      <rPr>
        <b/>
        <sz val="11"/>
        <rFont val="Calibri"/>
        <family val="2"/>
        <scheme val="minor"/>
      </rPr>
      <t>bold</t>
    </r>
    <r>
      <rPr>
        <sz val="11"/>
        <rFont val="Calibri"/>
        <family val="2"/>
        <scheme val="minor"/>
      </rPr>
      <t xml:space="preserve">, and </t>
    </r>
    <r>
      <rPr>
        <u/>
        <sz val="11"/>
        <rFont val="Calibri"/>
        <family val="2"/>
        <scheme val="minor"/>
      </rPr>
      <t>underlined</t>
    </r>
    <r>
      <rPr>
        <sz val="11"/>
        <rFont val="Calibri"/>
        <family val="2"/>
        <scheme val="minor"/>
      </rPr>
      <t xml:space="preserve"> cells represent user input cells. These cells are available for input from the user.</t>
    </r>
  </si>
  <si>
    <r>
      <t xml:space="preserve">      o Blue and </t>
    </r>
    <r>
      <rPr>
        <i/>
        <sz val="11"/>
        <rFont val="Calibri"/>
        <family val="2"/>
        <scheme val="minor"/>
      </rPr>
      <t xml:space="preserve">italic </t>
    </r>
    <r>
      <rPr>
        <sz val="11"/>
        <rFont val="Calibri"/>
        <family val="2"/>
        <scheme val="minor"/>
      </rPr>
      <t>cells represent cells where the user may want to edit the formula depending on their project details</t>
    </r>
  </si>
  <si>
    <t xml:space="preserve">      o Gray and plain text cells represent a cell that does not require user input, and should not be edited.</t>
  </si>
  <si>
    <t>Model Date</t>
  </si>
  <si>
    <t>&lt;-See USDOT BCA Guidance for discussion of how to determine the appropriate operational period length</t>
  </si>
  <si>
    <t>This is an optional sheet to aid in displaying user volumes, note that it does not automatically link to any other sheet and is provided for convenience and organizational purposes.</t>
  </si>
  <si>
    <t>Annual Inflation Rate Used to Convert Constant Dollars to Year-of-Expenditure Dollars</t>
  </si>
  <si>
    <t>Other Highway Use Externalities</t>
  </si>
  <si>
    <t>Undiscounted Total</t>
  </si>
  <si>
    <t>Table A-1b: Value of Reduced Fatal, Injury, and PDO Crashes</t>
  </si>
  <si>
    <t>To manually calculate the residual value, please enter your estimated value in the blue italicized cell below in lieu of the automatic calculation</t>
  </si>
  <si>
    <t>1)  Values for personal travel based on local travel values as described in USDOT’s Value of Travel Time guidance. Where applicants also have specific information on the mix of local versus long-distance travel (i.e., trips over 50 miles in length) on a facility, then the local travel values of time may be blended with the long-distance personal travel value of $27.10 per hour.</t>
  </si>
  <si>
    <t>3)  Note that business travel does not include commuting travel, which should be valued at the personal travel rate. Travel on high-speed rail service that would be competitive with air travel should be valued at $51.50 per hour for personal travel and $83.30 for business travel.</t>
  </si>
  <si>
    <t>Monetized Value (2023 $)</t>
  </si>
  <si>
    <t>(2023 $ per person-hour)</t>
  </si>
  <si>
    <t>Recommended Value per Mile (2023 $)</t>
  </si>
  <si>
    <t>Recommended Value per Hour (2023 $)</t>
  </si>
  <si>
    <t>Multiplier to Adjust to Real 2023 $</t>
  </si>
  <si>
    <r>
      <t>Recommended Value per Person-Mile Walked (2023 $)</t>
    </r>
    <r>
      <rPr>
        <vertAlign val="superscript"/>
        <sz val="11"/>
        <color theme="0"/>
        <rFont val="Times New Roman"/>
        <family val="1"/>
      </rPr>
      <t>1</t>
    </r>
  </si>
  <si>
    <r>
      <t>Recommended Value per Use (2023 $)</t>
    </r>
    <r>
      <rPr>
        <vertAlign val="superscript"/>
        <sz val="11"/>
        <color theme="0"/>
        <rFont val="Times New Roman"/>
        <family val="1"/>
      </rPr>
      <t>1</t>
    </r>
  </si>
  <si>
    <r>
      <t>Recommended Value per Cycling Mile (2023 $)</t>
    </r>
    <r>
      <rPr>
        <vertAlign val="superscript"/>
        <sz val="11"/>
        <color theme="0"/>
        <rFont val="Times New Roman"/>
        <family val="1"/>
      </rPr>
      <t>1</t>
    </r>
  </si>
  <si>
    <t>Recommended Value per User Trip (2023 $)</t>
  </si>
  <si>
    <r>
      <t>Boarding Quality Benefit (Per Boarding) (2023 $)</t>
    </r>
    <r>
      <rPr>
        <vertAlign val="superscript"/>
        <sz val="11"/>
        <color theme="0"/>
        <rFont val="Calibri"/>
        <family val="2"/>
        <scheme val="minor"/>
      </rPr>
      <t>1</t>
    </r>
  </si>
  <si>
    <r>
      <t>Vehicle Ride Quality Benefit (Per Passenger Hour) (2023 $)</t>
    </r>
    <r>
      <rPr>
        <vertAlign val="superscript"/>
        <sz val="11"/>
        <color theme="0"/>
        <rFont val="Calibri"/>
        <family val="2"/>
        <scheme val="minor"/>
      </rPr>
      <t>1</t>
    </r>
  </si>
  <si>
    <r>
      <t>Recommended Value per Induced Trip (2023 $)</t>
    </r>
    <r>
      <rPr>
        <vertAlign val="superscript"/>
        <sz val="11"/>
        <color theme="0"/>
        <rFont val="Calibri"/>
        <family val="2"/>
        <scheme val="minor"/>
      </rPr>
      <t>4</t>
    </r>
  </si>
  <si>
    <r>
      <t>Recommended Value of Cost per Vehicle Mile Traveled (2023 $)</t>
    </r>
    <r>
      <rPr>
        <vertAlign val="superscript"/>
        <sz val="11"/>
        <color theme="0"/>
        <rFont val="Times New Roman"/>
        <family val="1"/>
      </rPr>
      <t>1</t>
    </r>
  </si>
  <si>
    <t>1)   Congestion costs updated from the 1997 Highway Cost Allocation Study to reflect increased traffic volumes, changes in vehicle occupancy, and increases in the value of time per person-hour since that time. Both congestion and noise costs are also adjusted from 1994 dollars to 2023 dollars using the GDP deflator.</t>
  </si>
  <si>
    <t>Previously Incurred Costs (in 2023$)</t>
  </si>
  <si>
    <t>Cost in Constant Dollars (2023 $)</t>
  </si>
  <si>
    <t xml:space="preserve">All values entered into input cells in this sheet should be entered as undiscounted 2023 dollar values. The template will automatically apply discounting to all costs and benefits for you. </t>
  </si>
  <si>
    <t>Hourly Value (2023 $)</t>
  </si>
  <si>
    <t xml:space="preserve">Unique to this sheet, applicants may either input monetized emissions in 2023 dollars OR enter the direct emission amounts in the table below, in which case they must be entered in the form of METRIC TONS. A metric ton is equal to 1.1023 short tons. </t>
  </si>
  <si>
    <t>Recommended Value per Induced Trip (2023 $)</t>
  </si>
  <si>
    <t>Capital Cost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</si>
</sst>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quot;$&quot;#,##0.0000"/>
    <numFmt numFmtId="167" formatCode="&quot;$&quot;#,##0.000_);[Red]\(&quot;$&quot;#,##0.000\)"/>
    <numFmt numFmtId="168" formatCode="&quot;$&quot;#,##0.0000_);[Red]\(&quot;$&quot;#,##0.0000\)"/>
    <numFmt numFmtId="169" formatCode="&quot;$&quot;#,##0.000"/>
    <numFmt numFmtId="170" formatCode="_(&quot;$&quot;* #,##0_);_(&quot;$&quot;* \(#,##0\);_(&quot;$&quot;* &quot;-&quot;??_);_(@_)"/>
  </numFmts>
  <fonts count="32" x14ac:knownFonts="1">
    <font>
      <sz val="11"/>
      <color theme="1"/>
      <name val="Calibri"/>
      <family val="2"/>
      <scheme val="minor"/>
    </font>
    <font>
      <u/>
      <sz val="11"/>
      <color theme="10"/>
      <name val="Calibri"/>
      <family val="2"/>
      <scheme val="minor"/>
    </font>
    <font>
      <sz val="11"/>
      <color rgb="FF1F497D"/>
      <name val="Times New Roman"/>
      <family val="1"/>
    </font>
    <font>
      <vertAlign val="superscript"/>
      <sz val="11"/>
      <color rgb="FF1F497D"/>
      <name val="Times New Roman"/>
      <family val="1"/>
    </font>
    <font>
      <vertAlign val="superscript"/>
      <sz val="11"/>
      <color theme="1"/>
      <name val="Calibri"/>
      <family val="2"/>
      <scheme val="minor"/>
    </font>
    <font>
      <b/>
      <i/>
      <sz val="11"/>
      <color theme="8" tint="-0.249977111117893"/>
      <name val="Times New Roman"/>
      <family val="1"/>
    </font>
    <font>
      <sz val="11"/>
      <color theme="1"/>
      <name val="Times New Roman"/>
      <family val="1"/>
    </font>
    <font>
      <vertAlign val="superscript"/>
      <sz val="11"/>
      <color theme="1"/>
      <name val="Times New Roman"/>
      <family val="1"/>
    </font>
    <font>
      <vertAlign val="subscript"/>
      <sz val="11"/>
      <color rgb="FF1F497D"/>
      <name val="Times New Roman"/>
      <family val="1"/>
    </font>
    <font>
      <b/>
      <u/>
      <sz val="11"/>
      <color theme="1"/>
      <name val="Calibri"/>
      <family val="2"/>
      <scheme val="minor"/>
    </font>
    <font>
      <i/>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theme="0"/>
      <name val="Calibri"/>
      <family val="2"/>
      <scheme val="minor"/>
    </font>
    <font>
      <sz val="11"/>
      <color theme="0"/>
      <name val="Calibri"/>
      <family val="2"/>
      <scheme val="minor"/>
    </font>
    <font>
      <b/>
      <sz val="15"/>
      <name val="Calibri"/>
      <family val="2"/>
      <scheme val="minor"/>
    </font>
    <font>
      <sz val="12"/>
      <color theme="1"/>
      <name val="Calibri"/>
      <family val="2"/>
      <scheme val="minor"/>
    </font>
    <font>
      <sz val="11"/>
      <name val="Calibri"/>
      <family val="2"/>
      <scheme val="minor"/>
    </font>
    <font>
      <b/>
      <sz val="11"/>
      <name val="Calibri"/>
      <family val="2"/>
      <scheme val="minor"/>
    </font>
    <font>
      <b/>
      <sz val="16"/>
      <color theme="0"/>
      <name val="Calibri"/>
      <family val="2"/>
      <scheme val="minor"/>
    </font>
    <font>
      <b/>
      <sz val="11"/>
      <color theme="0"/>
      <name val="Times New Roman"/>
      <family val="1"/>
    </font>
    <font>
      <sz val="11"/>
      <color theme="0"/>
      <name val="Times New Roman"/>
      <family val="1"/>
    </font>
    <font>
      <vertAlign val="superscript"/>
      <sz val="11"/>
      <color theme="0"/>
      <name val="Times New Roman"/>
      <family val="1"/>
    </font>
    <font>
      <vertAlign val="superscript"/>
      <sz val="11"/>
      <color theme="0"/>
      <name val="Calibri"/>
      <family val="2"/>
      <scheme val="minor"/>
    </font>
    <font>
      <vertAlign val="subscript"/>
      <sz val="11"/>
      <color theme="0"/>
      <name val="Times New Roman"/>
      <family val="1"/>
    </font>
    <font>
      <sz val="14"/>
      <name val="Calibri"/>
      <family val="2"/>
      <scheme val="minor"/>
    </font>
    <font>
      <vertAlign val="subscript"/>
      <sz val="11"/>
      <color theme="0"/>
      <name val="Calibri"/>
      <family val="2"/>
      <scheme val="minor"/>
    </font>
    <font>
      <vertAlign val="subscript"/>
      <sz val="11"/>
      <color theme="1"/>
      <name val="Calibri"/>
      <family val="2"/>
      <scheme val="minor"/>
    </font>
    <font>
      <u/>
      <sz val="11"/>
      <name val="Calibri"/>
      <family val="2"/>
      <scheme val="minor"/>
    </font>
    <font>
      <i/>
      <sz val="11"/>
      <name val="Calibri"/>
      <family val="2"/>
      <scheme val="minor"/>
    </font>
  </fonts>
  <fills count="15">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A9D08E"/>
        <bgColor indexed="64"/>
      </patternFill>
    </fill>
    <fill>
      <patternFill patternType="solid">
        <fgColor theme="0" tint="-4.9989318521683403E-2"/>
        <bgColor indexed="64"/>
      </patternFill>
    </fill>
    <fill>
      <patternFill patternType="solid">
        <fgColor theme="1"/>
        <bgColor indexed="64"/>
      </patternFill>
    </fill>
    <fill>
      <patternFill patternType="solid">
        <fgColor theme="4"/>
        <bgColor theme="4"/>
      </patternFill>
    </fill>
    <fill>
      <patternFill patternType="solid">
        <fgColor theme="4"/>
        <bgColor indexed="64"/>
      </patternFill>
    </fill>
    <fill>
      <patternFill patternType="solid">
        <fgColor theme="1"/>
        <bgColor theme="1"/>
      </patternFill>
    </fill>
    <fill>
      <patternFill patternType="solid">
        <fgColor theme="1" tint="0.34998626667073579"/>
        <bgColor indexed="64"/>
      </patternFill>
    </fill>
    <fill>
      <patternFill patternType="solid">
        <fgColor theme="0" tint="-0.14999847407452621"/>
        <bgColor indexed="64"/>
      </patternFill>
    </fill>
    <fill>
      <patternFill patternType="solid">
        <fgColor rgb="FFFFFFCC"/>
      </patternFill>
    </fill>
    <fill>
      <patternFill patternType="solid">
        <fgColor theme="8"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ck">
        <color theme="4" tint="0.499984740745262"/>
      </top>
      <bottom style="thin">
        <color indexed="64"/>
      </bottom>
      <diagonal/>
    </border>
    <border>
      <left style="thin">
        <color indexed="64"/>
      </left>
      <right style="thin">
        <color indexed="64"/>
      </right>
      <top style="thick">
        <color theme="4" tint="0.499984740745262"/>
      </top>
      <bottom/>
      <diagonal/>
    </border>
    <border>
      <left style="thin">
        <color indexed="64"/>
      </left>
      <right/>
      <top/>
      <bottom style="medium">
        <color indexed="64"/>
      </bottom>
      <diagonal/>
    </border>
    <border>
      <left style="medium">
        <color indexed="64"/>
      </left>
      <right/>
      <top style="medium">
        <color indexed="64"/>
      </top>
      <bottom style="thick">
        <color theme="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B2B2B2"/>
      </left>
      <right style="thin">
        <color rgb="FFB2B2B2"/>
      </right>
      <top style="thin">
        <color rgb="FFB2B2B2"/>
      </top>
      <bottom style="thin">
        <color rgb="FFB2B2B2"/>
      </bottom>
      <diagonal/>
    </border>
  </borders>
  <cellStyleXfs count="10">
    <xf numFmtId="0" fontId="0" fillId="0" borderId="0"/>
    <xf numFmtId="0" fontId="1" fillId="0" borderId="0" applyNumberFormat="0" applyFill="0" applyBorder="0" applyAlignment="0" applyProtection="0"/>
    <xf numFmtId="44" fontId="11" fillId="0" borderId="0" applyFont="0" applyFill="0" applyBorder="0" applyAlignment="0" applyProtection="0"/>
    <xf numFmtId="0" fontId="12" fillId="0" borderId="24" applyNumberFormat="0" applyFill="0" applyAlignment="0" applyProtection="0"/>
    <xf numFmtId="0" fontId="13" fillId="0" borderId="25" applyNumberFormat="0" applyFill="0" applyAlignment="0" applyProtection="0"/>
    <xf numFmtId="0" fontId="14" fillId="0" borderId="0" applyNumberFormat="0" applyFill="0" applyBorder="0" applyAlignment="0" applyProtection="0"/>
    <xf numFmtId="0" fontId="18" fillId="0" borderId="0"/>
    <xf numFmtId="0" fontId="1" fillId="0" borderId="0" applyNumberFormat="0" applyFill="0" applyBorder="0" applyAlignment="0" applyProtection="0"/>
    <xf numFmtId="0" fontId="11" fillId="13" borderId="32" applyNumberFormat="0" applyFont="0" applyAlignment="0" applyProtection="0"/>
    <xf numFmtId="43" fontId="11" fillId="0" borderId="0" applyFont="0" applyFill="0" applyBorder="0" applyAlignment="0" applyProtection="0"/>
  </cellStyleXfs>
  <cellXfs count="217">
    <xf numFmtId="0" fontId="0" fillId="0" borderId="0" xfId="0"/>
    <xf numFmtId="0" fontId="0" fillId="3" borderId="0" xfId="0" applyFill="1"/>
    <xf numFmtId="0" fontId="0" fillId="3" borderId="14" xfId="0" applyFill="1" applyBorder="1"/>
    <xf numFmtId="0" fontId="0" fillId="3" borderId="16" xfId="0" applyFill="1" applyBorder="1"/>
    <xf numFmtId="0" fontId="6" fillId="0" borderId="10" xfId="0" applyFont="1" applyBorder="1"/>
    <xf numFmtId="0" fontId="0" fillId="4" borderId="0" xfId="0" applyFill="1"/>
    <xf numFmtId="0" fontId="0" fillId="3" borderId="13" xfId="0" applyFill="1" applyBorder="1"/>
    <xf numFmtId="6" fontId="0" fillId="3" borderId="0" xfId="0" applyNumberFormat="1" applyFill="1"/>
    <xf numFmtId="6" fontId="0" fillId="3" borderId="21" xfId="0" applyNumberFormat="1" applyFill="1" applyBorder="1"/>
    <xf numFmtId="6" fontId="0" fillId="3" borderId="22" xfId="0" applyNumberFormat="1" applyFill="1" applyBorder="1"/>
    <xf numFmtId="0" fontId="0" fillId="0" borderId="7" xfId="0" applyBorder="1"/>
    <xf numFmtId="0" fontId="0" fillId="0" borderId="18"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9" xfId="0" applyBorder="1"/>
    <xf numFmtId="0" fontId="0" fillId="0" borderId="12" xfId="0" applyBorder="1"/>
    <xf numFmtId="6" fontId="0" fillId="3" borderId="4" xfId="0" applyNumberFormat="1" applyFill="1" applyBorder="1"/>
    <xf numFmtId="165" fontId="0" fillId="3" borderId="3" xfId="0" applyNumberFormat="1" applyFill="1" applyBorder="1"/>
    <xf numFmtId="165" fontId="0" fillId="3" borderId="5" xfId="0" applyNumberFormat="1" applyFill="1" applyBorder="1"/>
    <xf numFmtId="165" fontId="0" fillId="3" borderId="0" xfId="0" applyNumberFormat="1" applyFill="1"/>
    <xf numFmtId="6" fontId="9" fillId="2" borderId="2" xfId="0" applyNumberFormat="1" applyFont="1" applyFill="1" applyBorder="1"/>
    <xf numFmtId="1" fontId="9" fillId="2" borderId="1" xfId="0" applyNumberFormat="1" applyFont="1" applyFill="1" applyBorder="1"/>
    <xf numFmtId="0" fontId="9" fillId="2" borderId="17" xfId="0" applyFont="1" applyFill="1" applyBorder="1" applyAlignment="1">
      <alignment horizontal="right"/>
    </xf>
    <xf numFmtId="0" fontId="0" fillId="3" borderId="15" xfId="0" applyFill="1" applyBorder="1"/>
    <xf numFmtId="6" fontId="0" fillId="3" borderId="20" xfId="0" applyNumberFormat="1" applyFill="1" applyBorder="1"/>
    <xf numFmtId="1" fontId="9" fillId="2" borderId="2" xfId="0" applyNumberFormat="1" applyFont="1" applyFill="1" applyBorder="1"/>
    <xf numFmtId="6" fontId="9" fillId="4" borderId="0" xfId="0" applyNumberFormat="1" applyFont="1" applyFill="1"/>
    <xf numFmtId="6" fontId="0" fillId="4" borderId="0" xfId="0" applyNumberFormat="1" applyFill="1"/>
    <xf numFmtId="1" fontId="0" fillId="3" borderId="13" xfId="0" applyNumberFormat="1" applyFill="1" applyBorder="1"/>
    <xf numFmtId="0" fontId="0" fillId="4" borderId="13" xfId="0" applyFill="1" applyBorder="1"/>
    <xf numFmtId="6" fontId="9" fillId="4" borderId="13" xfId="0" applyNumberFormat="1" applyFont="1" applyFill="1" applyBorder="1"/>
    <xf numFmtId="6" fontId="0" fillId="4" borderId="13" xfId="0" applyNumberFormat="1" applyFill="1" applyBorder="1"/>
    <xf numFmtId="1" fontId="9" fillId="2" borderId="15" xfId="0" applyNumberFormat="1" applyFont="1" applyFill="1" applyBorder="1"/>
    <xf numFmtId="0" fontId="0" fillId="4" borderId="1" xfId="0" applyFill="1" applyBorder="1" applyAlignment="1">
      <alignment vertical="top" wrapText="1"/>
    </xf>
    <xf numFmtId="165" fontId="0" fillId="4" borderId="0" xfId="0" applyNumberFormat="1" applyFill="1"/>
    <xf numFmtId="165" fontId="0" fillId="3" borderId="16" xfId="0" applyNumberFormat="1" applyFill="1" applyBorder="1"/>
    <xf numFmtId="0" fontId="0" fillId="4" borderId="0" xfId="0" applyFill="1" applyAlignment="1">
      <alignment vertical="top" wrapText="1"/>
    </xf>
    <xf numFmtId="164" fontId="0" fillId="4" borderId="1" xfId="0" applyNumberFormat="1" applyFill="1" applyBorder="1" applyAlignment="1">
      <alignment vertical="top" wrapText="1"/>
    </xf>
    <xf numFmtId="165" fontId="0" fillId="4" borderId="1" xfId="0" applyNumberFormat="1" applyFill="1" applyBorder="1" applyAlignment="1">
      <alignment vertical="top" wrapText="1"/>
    </xf>
    <xf numFmtId="0" fontId="9" fillId="5" borderId="1" xfId="0" applyFont="1" applyFill="1" applyBorder="1"/>
    <xf numFmtId="8" fontId="0" fillId="4" borderId="1" xfId="0" applyNumberFormat="1" applyFill="1" applyBorder="1" applyAlignment="1">
      <alignment vertical="top" wrapText="1"/>
    </xf>
    <xf numFmtId="0" fontId="0" fillId="4" borderId="1" xfId="0" applyFill="1" applyBorder="1"/>
    <xf numFmtId="164" fontId="0" fillId="4" borderId="1" xfId="2" applyNumberFormat="1" applyFont="1" applyFill="1" applyBorder="1"/>
    <xf numFmtId="0" fontId="17" fillId="4" borderId="24" xfId="3" applyFont="1" applyFill="1" applyAlignment="1">
      <alignment wrapText="1"/>
    </xf>
    <xf numFmtId="0" fontId="11" fillId="0" borderId="0" xfId="6" quotePrefix="1" applyFont="1"/>
    <xf numFmtId="0" fontId="13" fillId="0" borderId="25" xfId="4" applyFill="1" applyAlignment="1">
      <alignment wrapText="1"/>
    </xf>
    <xf numFmtId="0" fontId="13" fillId="0" borderId="25" xfId="4" applyFill="1" applyAlignment="1"/>
    <xf numFmtId="0" fontId="19" fillId="6" borderId="21" xfId="0" applyFont="1" applyFill="1" applyBorder="1" applyAlignment="1">
      <alignment vertical="center" wrapText="1"/>
    </xf>
    <xf numFmtId="0" fontId="19" fillId="6" borderId="26" xfId="0" applyFont="1" applyFill="1" applyBorder="1" applyAlignment="1">
      <alignment vertical="center" wrapText="1"/>
    </xf>
    <xf numFmtId="0" fontId="19" fillId="6" borderId="21" xfId="0" applyFont="1" applyFill="1" applyBorder="1" applyAlignment="1">
      <alignment horizontal="left" wrapText="1"/>
    </xf>
    <xf numFmtId="0" fontId="19" fillId="6" borderId="21" xfId="0" applyFont="1" applyFill="1" applyBorder="1" applyAlignment="1">
      <alignment horizontal="left"/>
    </xf>
    <xf numFmtId="0" fontId="1" fillId="6" borderId="6" xfId="1" applyFill="1" applyBorder="1" applyAlignment="1">
      <alignment vertical="center" wrapText="1"/>
    </xf>
    <xf numFmtId="0" fontId="19" fillId="6" borderId="27" xfId="0" applyFont="1" applyFill="1" applyBorder="1" applyAlignment="1">
      <alignment vertical="center" wrapText="1"/>
    </xf>
    <xf numFmtId="0" fontId="19" fillId="6" borderId="22" xfId="0" applyFont="1" applyFill="1" applyBorder="1" applyAlignment="1">
      <alignment wrapText="1"/>
    </xf>
    <xf numFmtId="0" fontId="21" fillId="7" borderId="2" xfId="0" applyFont="1" applyFill="1" applyBorder="1"/>
    <xf numFmtId="0" fontId="0" fillId="7" borderId="13" xfId="0" applyFill="1" applyBorder="1"/>
    <xf numFmtId="0" fontId="0" fillId="0" borderId="13" xfId="0" applyBorder="1"/>
    <xf numFmtId="0" fontId="0" fillId="0" borderId="23" xfId="0" applyBorder="1"/>
    <xf numFmtId="0" fontId="0" fillId="0" borderId="4" xfId="0" applyBorder="1"/>
    <xf numFmtId="0" fontId="1" fillId="0" borderId="3" xfId="1" applyBorder="1" applyAlignment="1"/>
    <xf numFmtId="0" fontId="0" fillId="0" borderId="3" xfId="0" applyBorder="1"/>
    <xf numFmtId="0" fontId="5" fillId="0" borderId="3" xfId="0" applyFont="1" applyBorder="1"/>
    <xf numFmtId="0" fontId="6" fillId="0" borderId="0" xfId="0" applyFont="1"/>
    <xf numFmtId="0" fontId="6" fillId="0" borderId="3" xfId="0" applyFont="1" applyBorder="1"/>
    <xf numFmtId="0" fontId="15" fillId="8" borderId="1" xfId="0" applyFont="1" applyFill="1" applyBorder="1" applyAlignment="1">
      <alignment wrapText="1"/>
    </xf>
    <xf numFmtId="0" fontId="2" fillId="0" borderId="1" xfId="0" applyFont="1" applyBorder="1" applyAlignment="1">
      <alignment vertical="center" wrapText="1"/>
    </xf>
    <xf numFmtId="6" fontId="2" fillId="0" borderId="1" xfId="0" applyNumberFormat="1" applyFont="1" applyBorder="1" applyAlignment="1">
      <alignment horizontal="right" vertical="center" wrapText="1"/>
    </xf>
    <xf numFmtId="0" fontId="6" fillId="0" borderId="1" xfId="0" applyFont="1" applyBorder="1"/>
    <xf numFmtId="164" fontId="2" fillId="0" borderId="1" xfId="0" applyNumberFormat="1" applyFont="1" applyBorder="1"/>
    <xf numFmtId="0" fontId="0" fillId="7" borderId="23" xfId="0" applyFill="1" applyBorder="1"/>
    <xf numFmtId="0" fontId="6" fillId="0" borderId="4" xfId="0" applyFont="1" applyBorder="1"/>
    <xf numFmtId="0" fontId="6" fillId="0" borderId="2" xfId="0" applyFont="1" applyBorder="1"/>
    <xf numFmtId="0" fontId="6" fillId="0" borderId="23" xfId="0" applyFont="1" applyBorder="1"/>
    <xf numFmtId="0" fontId="23" fillId="9" borderId="1" xfId="0" applyFont="1" applyFill="1" applyBorder="1" applyAlignment="1">
      <alignment vertical="center" wrapText="1"/>
    </xf>
    <xf numFmtId="0" fontId="23" fillId="9" borderId="1" xfId="0" applyFont="1" applyFill="1" applyBorder="1" applyAlignment="1">
      <alignment horizontal="right" vertical="center" wrapText="1"/>
    </xf>
    <xf numFmtId="2" fontId="2" fillId="0" borderId="1" xfId="0" applyNumberFormat="1" applyFont="1" applyBorder="1" applyAlignment="1">
      <alignment horizontal="right" vertical="center" wrapText="1"/>
    </xf>
    <xf numFmtId="8" fontId="2" fillId="0" borderId="1" xfId="0" applyNumberFormat="1" applyFont="1" applyBorder="1" applyAlignment="1">
      <alignment horizontal="right" vertical="center" wrapText="1"/>
    </xf>
    <xf numFmtId="0" fontId="23" fillId="9" borderId="1" xfId="0" applyFont="1" applyFill="1" applyBorder="1" applyAlignment="1">
      <alignment vertical="center"/>
    </xf>
    <xf numFmtId="0" fontId="2" fillId="0" borderId="2" xfId="0" applyFont="1" applyBorder="1" applyAlignment="1">
      <alignment vertical="center" wrapText="1"/>
    </xf>
    <xf numFmtId="6" fontId="2" fillId="0" borderId="13" xfId="0" applyNumberFormat="1" applyFont="1" applyBorder="1" applyAlignment="1">
      <alignment horizontal="right" vertical="center" wrapText="1"/>
    </xf>
    <xf numFmtId="6" fontId="2" fillId="0" borderId="23" xfId="0" applyNumberFormat="1"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vertical="top"/>
    </xf>
    <xf numFmtId="0" fontId="2" fillId="0" borderId="1" xfId="0" applyFont="1" applyBorder="1" applyAlignment="1">
      <alignment vertical="top" wrapText="1"/>
    </xf>
    <xf numFmtId="166" fontId="2" fillId="0" borderId="1" xfId="0" applyNumberFormat="1" applyFont="1" applyBorder="1"/>
    <xf numFmtId="0" fontId="2" fillId="0" borderId="3" xfId="0" applyFont="1" applyBorder="1"/>
    <xf numFmtId="0" fontId="2" fillId="0" borderId="10" xfId="0" applyFont="1" applyBorder="1"/>
    <xf numFmtId="0" fontId="2" fillId="0" borderId="1" xfId="0" applyFont="1" applyBorder="1" applyAlignment="1">
      <alignment vertical="center"/>
    </xf>
    <xf numFmtId="8"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0" fillId="0" borderId="2" xfId="0" applyBorder="1"/>
    <xf numFmtId="0" fontId="23" fillId="9" borderId="1" xfId="0" applyFont="1" applyFill="1" applyBorder="1" applyAlignment="1">
      <alignment horizontal="right" vertical="top" wrapText="1"/>
    </xf>
    <xf numFmtId="167" fontId="2" fillId="0" borderId="1" xfId="0" applyNumberFormat="1" applyFont="1" applyBorder="1" applyAlignment="1">
      <alignment horizontal="right" vertical="center" wrapText="1"/>
    </xf>
    <xf numFmtId="168" fontId="2" fillId="0" borderId="1" xfId="0" applyNumberFormat="1" applyFont="1" applyBorder="1" applyAlignment="1">
      <alignment horizontal="right" vertical="center" wrapText="1"/>
    </xf>
    <xf numFmtId="0" fontId="12" fillId="0" borderId="29" xfId="3" applyFill="1" applyBorder="1" applyAlignment="1" applyProtection="1"/>
    <xf numFmtId="0" fontId="14" fillId="0" borderId="9" xfId="5" applyBorder="1" applyProtection="1"/>
    <xf numFmtId="0" fontId="0" fillId="3" borderId="1" xfId="0" applyFill="1" applyBorder="1"/>
    <xf numFmtId="1" fontId="0" fillId="3" borderId="1" xfId="0" applyNumberFormat="1" applyFill="1" applyBorder="1"/>
    <xf numFmtId="0" fontId="15" fillId="10" borderId="30" xfId="0" applyFont="1" applyFill="1" applyBorder="1"/>
    <xf numFmtId="0" fontId="15" fillId="10" borderId="31" xfId="0" applyFont="1" applyFill="1" applyBorder="1" applyAlignment="1">
      <alignment horizontal="left"/>
    </xf>
    <xf numFmtId="0" fontId="15" fillId="7" borderId="1" xfId="0" applyFont="1" applyFill="1" applyBorder="1" applyAlignment="1">
      <alignment horizontal="right"/>
    </xf>
    <xf numFmtId="0" fontId="15" fillId="11" borderId="1" xfId="0" applyFont="1" applyFill="1" applyBorder="1" applyAlignment="1">
      <alignment horizontal="center"/>
    </xf>
    <xf numFmtId="0" fontId="27" fillId="0" borderId="9" xfId="0" quotePrefix="1" applyFont="1" applyBorder="1" applyAlignment="1">
      <alignment vertical="top"/>
    </xf>
    <xf numFmtId="165" fontId="0" fillId="3" borderId="1" xfId="0" applyNumberFormat="1" applyFill="1" applyBorder="1"/>
    <xf numFmtId="0" fontId="15" fillId="10" borderId="1" xfId="0" applyFont="1" applyFill="1" applyBorder="1" applyAlignment="1">
      <alignment horizontal="center" vertical="center" wrapText="1"/>
    </xf>
    <xf numFmtId="0" fontId="16" fillId="7" borderId="1" xfId="0" applyFont="1" applyFill="1" applyBorder="1" applyAlignment="1">
      <alignment horizontal="right"/>
    </xf>
    <xf numFmtId="0" fontId="16" fillId="7" borderId="17" xfId="0" applyFont="1" applyFill="1" applyBorder="1" applyAlignment="1">
      <alignment horizontal="right"/>
    </xf>
    <xf numFmtId="0" fontId="16" fillId="7" borderId="22" xfId="0" applyFont="1" applyFill="1" applyBorder="1" applyAlignment="1">
      <alignment horizontal="right"/>
    </xf>
    <xf numFmtId="0" fontId="16" fillId="7" borderId="15" xfId="0" applyFont="1" applyFill="1" applyBorder="1" applyAlignment="1">
      <alignment horizontal="right"/>
    </xf>
    <xf numFmtId="0" fontId="16" fillId="7" borderId="15" xfId="0" applyFont="1" applyFill="1" applyBorder="1"/>
    <xf numFmtId="0" fontId="16" fillId="7" borderId="16" xfId="0" applyFont="1" applyFill="1" applyBorder="1"/>
    <xf numFmtId="0" fontId="16" fillId="7" borderId="16" xfId="0" applyFont="1" applyFill="1" applyBorder="1" applyAlignment="1">
      <alignment horizontal="right"/>
    </xf>
    <xf numFmtId="0" fontId="16" fillId="7" borderId="23" xfId="0" applyFont="1" applyFill="1" applyBorder="1" applyAlignment="1">
      <alignment horizontal="right"/>
    </xf>
    <xf numFmtId="0" fontId="16" fillId="7" borderId="15" xfId="0" applyFont="1" applyFill="1" applyBorder="1" applyAlignment="1">
      <alignment horizontal="left"/>
    </xf>
    <xf numFmtId="0" fontId="16" fillId="7" borderId="1" xfId="0" applyFont="1" applyFill="1" applyBorder="1" applyAlignment="1">
      <alignment vertical="top" wrapText="1"/>
    </xf>
    <xf numFmtId="0" fontId="16" fillId="7" borderId="1" xfId="0" applyFont="1" applyFill="1" applyBorder="1"/>
    <xf numFmtId="0" fontId="16" fillId="7" borderId="1" xfId="0" applyFont="1" applyFill="1" applyBorder="1" applyAlignment="1">
      <alignment wrapText="1"/>
    </xf>
    <xf numFmtId="9" fontId="9" fillId="2" borderId="1" xfId="0" applyNumberFormat="1" applyFont="1" applyFill="1" applyBorder="1"/>
    <xf numFmtId="6" fontId="9" fillId="2" borderId="1" xfId="0" applyNumberFormat="1" applyFont="1" applyFill="1" applyBorder="1"/>
    <xf numFmtId="1" fontId="0" fillId="3" borderId="3" xfId="0" applyNumberFormat="1" applyFill="1" applyBorder="1" applyAlignment="1">
      <alignment horizontal="right"/>
    </xf>
    <xf numFmtId="0" fontId="0" fillId="3" borderId="3" xfId="0" applyFill="1" applyBorder="1" applyAlignment="1">
      <alignment horizontal="right"/>
    </xf>
    <xf numFmtId="165" fontId="2" fillId="0" borderId="1" xfId="0" applyNumberFormat="1" applyFont="1" applyBorder="1"/>
    <xf numFmtId="164" fontId="2" fillId="0" borderId="1" xfId="0" applyNumberFormat="1" applyFont="1" applyBorder="1" applyAlignment="1">
      <alignment horizontal="right"/>
    </xf>
    <xf numFmtId="0" fontId="6" fillId="12" borderId="0" xfId="0" applyFont="1" applyFill="1"/>
    <xf numFmtId="0" fontId="6" fillId="12" borderId="23" xfId="0" applyFont="1" applyFill="1" applyBorder="1"/>
    <xf numFmtId="0" fontId="6" fillId="12" borderId="4" xfId="0" applyFont="1" applyFill="1" applyBorder="1"/>
    <xf numFmtId="0" fontId="6" fillId="12" borderId="6" xfId="0" applyFont="1" applyFill="1" applyBorder="1"/>
    <xf numFmtId="0" fontId="0" fillId="4" borderId="13" xfId="0" applyFill="1" applyBorder="1" applyAlignment="1">
      <alignment vertical="top" wrapText="1"/>
    </xf>
    <xf numFmtId="165" fontId="0" fillId="4" borderId="13" xfId="0" applyNumberFormat="1" applyFill="1" applyBorder="1" applyAlignment="1">
      <alignment vertical="top" wrapText="1"/>
    </xf>
    <xf numFmtId="0" fontId="0" fillId="12" borderId="1" xfId="0" applyFill="1" applyBorder="1" applyAlignment="1">
      <alignment vertical="top" wrapText="1"/>
    </xf>
    <xf numFmtId="8" fontId="0" fillId="12" borderId="1" xfId="0" applyNumberFormat="1" applyFill="1" applyBorder="1" applyAlignment="1">
      <alignment vertical="top" wrapText="1"/>
    </xf>
    <xf numFmtId="6" fontId="0" fillId="4" borderId="1" xfId="0" applyNumberFormat="1" applyFill="1" applyBorder="1" applyAlignment="1">
      <alignment vertical="top" wrapText="1"/>
    </xf>
    <xf numFmtId="0" fontId="12" fillId="0" borderId="0" xfId="3" applyFill="1" applyBorder="1" applyAlignment="1" applyProtection="1"/>
    <xf numFmtId="0" fontId="14" fillId="0" borderId="0" xfId="5" applyBorder="1" applyProtection="1"/>
    <xf numFmtId="165" fontId="9" fillId="2" borderId="2" xfId="0" applyNumberFormat="1" applyFont="1" applyFill="1" applyBorder="1"/>
    <xf numFmtId="165" fontId="9" fillId="2" borderId="20" xfId="0" applyNumberFormat="1" applyFont="1" applyFill="1" applyBorder="1"/>
    <xf numFmtId="165" fontId="9" fillId="2" borderId="15" xfId="0" applyNumberFormat="1" applyFont="1" applyFill="1" applyBorder="1"/>
    <xf numFmtId="165" fontId="9" fillId="2" borderId="1" xfId="0" applyNumberFormat="1" applyFont="1" applyFill="1" applyBorder="1"/>
    <xf numFmtId="0" fontId="14" fillId="12" borderId="0" xfId="5" applyFill="1" applyBorder="1" applyProtection="1"/>
    <xf numFmtId="167" fontId="0" fillId="4" borderId="1" xfId="0" applyNumberFormat="1" applyFill="1" applyBorder="1" applyAlignment="1">
      <alignment vertical="top" wrapText="1"/>
    </xf>
    <xf numFmtId="164" fontId="0" fillId="4" borderId="1" xfId="0" applyNumberFormat="1" applyFill="1" applyBorder="1"/>
    <xf numFmtId="169" fontId="0" fillId="4" borderId="1" xfId="0" applyNumberFormat="1" applyFill="1" applyBorder="1"/>
    <xf numFmtId="166" fontId="0" fillId="4" borderId="1" xfId="0" applyNumberFormat="1" applyFill="1" applyBorder="1"/>
    <xf numFmtId="2" fontId="0" fillId="3" borderId="1" xfId="0" applyNumberFormat="1" applyFill="1" applyBorder="1"/>
    <xf numFmtId="0" fontId="14" fillId="4" borderId="9" xfId="5" applyFill="1" applyBorder="1" applyProtection="1"/>
    <xf numFmtId="0" fontId="0" fillId="4" borderId="9" xfId="0" applyFill="1" applyBorder="1"/>
    <xf numFmtId="0" fontId="0" fillId="4" borderId="10" xfId="0" applyFill="1" applyBorder="1"/>
    <xf numFmtId="0" fontId="0" fillId="4" borderId="11" xfId="0" applyFill="1" applyBorder="1"/>
    <xf numFmtId="0" fontId="0" fillId="4" borderId="19" xfId="0" applyFill="1" applyBorder="1"/>
    <xf numFmtId="0" fontId="0" fillId="4" borderId="12" xfId="0" applyFill="1" applyBorder="1"/>
    <xf numFmtId="0" fontId="0" fillId="13" borderId="32" xfId="8" applyFont="1"/>
    <xf numFmtId="0" fontId="0" fillId="13" borderId="32" xfId="8" applyFont="1" applyAlignment="1">
      <alignment vertical="top"/>
    </xf>
    <xf numFmtId="0" fontId="0" fillId="13" borderId="32" xfId="8" applyFont="1" applyAlignment="1"/>
    <xf numFmtId="0" fontId="0" fillId="13" borderId="32" xfId="8" applyFont="1" applyAlignment="1">
      <alignment wrapText="1"/>
    </xf>
    <xf numFmtId="0" fontId="9" fillId="2" borderId="1" xfId="0" applyFont="1" applyFill="1" applyBorder="1"/>
    <xf numFmtId="6" fontId="10" fillId="14" borderId="0" xfId="0" applyNumberFormat="1" applyFont="1" applyFill="1"/>
    <xf numFmtId="0" fontId="0" fillId="3" borderId="16" xfId="0" applyFont="1" applyFill="1" applyBorder="1"/>
    <xf numFmtId="170" fontId="9" fillId="3" borderId="16" xfId="2" applyNumberFormat="1" applyFont="1" applyFill="1" applyBorder="1"/>
    <xf numFmtId="43" fontId="9" fillId="3" borderId="17" xfId="9" applyFont="1" applyFill="1" applyBorder="1"/>
    <xf numFmtId="0" fontId="0" fillId="0" borderId="4" xfId="0" applyFill="1" applyBorder="1"/>
    <xf numFmtId="0" fontId="5" fillId="0" borderId="3" xfId="0" applyFont="1" applyFill="1" applyBorder="1"/>
    <xf numFmtId="0" fontId="16" fillId="7" borderId="20" xfId="0" applyFont="1" applyFill="1" applyBorder="1" applyAlignment="1">
      <alignment horizontal="right"/>
    </xf>
    <xf numFmtId="0" fontId="16" fillId="7" borderId="20" xfId="0" applyFont="1" applyFill="1" applyBorder="1" applyAlignment="1">
      <alignment horizontal="right" wrapText="1"/>
    </xf>
    <xf numFmtId="0" fontId="16" fillId="7" borderId="0" xfId="0" applyFont="1" applyFill="1" applyAlignment="1">
      <alignment horizontal="right" wrapText="1"/>
    </xf>
    <xf numFmtId="165" fontId="9" fillId="2" borderId="1" xfId="2" applyNumberFormat="1" applyFont="1" applyFill="1" applyBorder="1"/>
    <xf numFmtId="165" fontId="0" fillId="3" borderId="1" xfId="0" applyNumberFormat="1" applyFont="1" applyFill="1" applyBorder="1"/>
    <xf numFmtId="6" fontId="9" fillId="2" borderId="20" xfId="0" applyNumberFormat="1" applyFont="1" applyFill="1" applyBorder="1"/>
    <xf numFmtId="0" fontId="0" fillId="3" borderId="0" xfId="0" applyFill="1" applyBorder="1"/>
    <xf numFmtId="6" fontId="0" fillId="3" borderId="1" xfId="0" applyNumberFormat="1" applyFill="1" applyBorder="1"/>
    <xf numFmtId="0" fontId="19" fillId="5" borderId="4" xfId="0" applyFont="1" applyFill="1" applyBorder="1" applyAlignment="1">
      <alignment wrapText="1"/>
    </xf>
    <xf numFmtId="0" fontId="19" fillId="14" borderId="4" xfId="0" applyFont="1" applyFill="1" applyBorder="1" applyAlignment="1">
      <alignment wrapText="1"/>
    </xf>
    <xf numFmtId="165" fontId="10" fillId="14" borderId="1" xfId="2" applyNumberFormat="1" applyFont="1" applyFill="1" applyBorder="1"/>
    <xf numFmtId="0" fontId="19" fillId="3" borderId="4" xfId="0" applyFont="1" applyFill="1" applyBorder="1" applyAlignment="1">
      <alignment wrapText="1"/>
    </xf>
    <xf numFmtId="6" fontId="0" fillId="3" borderId="16" xfId="0" applyNumberFormat="1" applyFill="1" applyBorder="1"/>
    <xf numFmtId="6" fontId="10" fillId="14" borderId="16" xfId="0" applyNumberFormat="1" applyFont="1" applyFill="1" applyBorder="1"/>
    <xf numFmtId="6" fontId="0" fillId="3" borderId="17" xfId="0" applyNumberFormat="1" applyFill="1" applyBorder="1"/>
    <xf numFmtId="165" fontId="0" fillId="3" borderId="13" xfId="0" applyNumberFormat="1" applyFill="1" applyBorder="1"/>
    <xf numFmtId="0" fontId="0" fillId="3" borderId="23" xfId="0" applyFill="1" applyBorder="1"/>
    <xf numFmtId="14" fontId="0" fillId="3" borderId="6" xfId="0" applyNumberFormat="1" applyFill="1" applyBorder="1"/>
    <xf numFmtId="167" fontId="0" fillId="4" borderId="1" xfId="0" applyNumberFormat="1" applyFill="1" applyBorder="1" applyAlignment="1">
      <alignment horizontal="righ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3" fillId="9" borderId="1" xfId="0" applyFont="1" applyFill="1" applyBorder="1" applyAlignment="1">
      <alignment horizontal="center" vertical="center" wrapText="1"/>
    </xf>
    <xf numFmtId="0" fontId="23" fillId="9" borderId="1" xfId="0" applyFont="1" applyFill="1" applyBorder="1" applyAlignment="1">
      <alignment vertical="center" wrapText="1"/>
    </xf>
    <xf numFmtId="0" fontId="2" fillId="0" borderId="10" xfId="0" applyFont="1" applyBorder="1" applyAlignment="1">
      <alignment horizontal="left" vertical="top" wrapText="1"/>
    </xf>
    <xf numFmtId="0" fontId="2" fillId="0" borderId="28" xfId="0" applyFont="1" applyBorder="1" applyAlignment="1">
      <alignment horizontal="left" vertical="top" wrapText="1"/>
    </xf>
    <xf numFmtId="0" fontId="2" fillId="0" borderId="12" xfId="0" applyFont="1" applyBorder="1" applyAlignment="1">
      <alignment horizontal="left" vertical="top" wrapText="1"/>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3" fillId="9" borderId="15" xfId="0" applyFont="1" applyFill="1" applyBorder="1" applyAlignment="1">
      <alignment horizontal="center" vertical="center"/>
    </xf>
    <xf numFmtId="0" fontId="23" fillId="9" borderId="16" xfId="0" applyFont="1" applyFill="1" applyBorder="1" applyAlignment="1">
      <alignment horizontal="center" vertical="center"/>
    </xf>
    <xf numFmtId="0" fontId="23" fillId="9" borderId="17" xfId="0" applyFont="1" applyFill="1" applyBorder="1" applyAlignment="1">
      <alignment horizontal="center" vertical="center"/>
    </xf>
    <xf numFmtId="0" fontId="2" fillId="0" borderId="13" xfId="0" applyFont="1" applyBorder="1" applyAlignment="1">
      <alignment horizontal="left" vertical="center" wrapText="1"/>
    </xf>
    <xf numFmtId="0" fontId="2" fillId="0" borderId="23" xfId="0" applyFont="1" applyBorder="1" applyAlignment="1">
      <alignment horizontal="left" vertical="center" wrapText="1"/>
    </xf>
    <xf numFmtId="0" fontId="23" fillId="9" borderId="5" xfId="0" applyFont="1" applyFill="1" applyBorder="1" applyAlignment="1">
      <alignment horizontal="center" vertical="center" wrapText="1"/>
    </xf>
    <xf numFmtId="0" fontId="23" fillId="9" borderId="14" xfId="0" applyFont="1" applyFill="1" applyBorder="1" applyAlignment="1">
      <alignment horizontal="center" vertical="center" wrapText="1"/>
    </xf>
    <xf numFmtId="0" fontId="23" fillId="9" borderId="6"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14" xfId="0" applyFont="1" applyBorder="1" applyAlignment="1">
      <alignment horizontal="left" vertical="top" wrapText="1"/>
    </xf>
    <xf numFmtId="0" fontId="2" fillId="0" borderId="6" xfId="0" applyFont="1" applyBorder="1" applyAlignment="1">
      <alignment horizontal="left" vertical="top" wrapText="1"/>
    </xf>
    <xf numFmtId="0" fontId="22" fillId="9" borderId="1" xfId="0" applyFont="1" applyFill="1" applyBorder="1" applyAlignment="1">
      <alignment vertical="center"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3" xfId="0" applyFont="1" applyBorder="1" applyAlignment="1">
      <alignment horizontal="left" vertical="top"/>
    </xf>
    <xf numFmtId="0" fontId="2" fillId="0" borderId="0" xfId="0" applyFont="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14" xfId="0" applyFont="1" applyBorder="1" applyAlignment="1">
      <alignment horizontal="left" vertical="top"/>
    </xf>
    <xf numFmtId="0" fontId="2" fillId="0" borderId="6" xfId="0" applyFont="1" applyBorder="1" applyAlignment="1">
      <alignment horizontal="left" vertical="top"/>
    </xf>
    <xf numFmtId="0" fontId="15" fillId="7" borderId="16" xfId="0" applyFont="1" applyFill="1" applyBorder="1" applyAlignment="1">
      <alignment horizontal="center"/>
    </xf>
    <xf numFmtId="0" fontId="15" fillId="7" borderId="17" xfId="0" applyFont="1" applyFill="1" applyBorder="1" applyAlignment="1">
      <alignment horizontal="center"/>
    </xf>
    <xf numFmtId="0" fontId="15" fillId="7" borderId="15" xfId="0" applyFont="1" applyFill="1" applyBorder="1" applyAlignment="1">
      <alignment horizontal="center"/>
    </xf>
  </cellXfs>
  <cellStyles count="10">
    <cellStyle name="Comma" xfId="9" builtinId="3"/>
    <cellStyle name="Currency" xfId="2" builtinId="4"/>
    <cellStyle name="Heading 1" xfId="3" builtinId="16"/>
    <cellStyle name="Heading 2" xfId="4" builtinId="17"/>
    <cellStyle name="Heading 4" xfId="5" builtinId="19"/>
    <cellStyle name="Hyperlink" xfId="1" builtinId="8"/>
    <cellStyle name="Hyperlink 2" xfId="7" xr:uid="{304C8883-2D05-433A-93CD-BB7137A396C1}"/>
    <cellStyle name="Normal" xfId="0" builtinId="0"/>
    <cellStyle name="Normal 7" xfId="6" xr:uid="{39C09B7B-9AFF-4A61-96F1-6C02C073A05F}"/>
    <cellStyle name="Note" xfId="8" builtinId="10"/>
  </cellStyles>
  <dxfs count="21">
    <dxf>
      <font>
        <b val="0"/>
        <i/>
      </font>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u val="none"/>
      </font>
      <fill>
        <patternFill>
          <bgColor theme="4" tint="0.39994506668294322"/>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u val="none"/>
      </font>
      <fill>
        <patternFill>
          <bgColor theme="0" tint="-0.24994659260841701"/>
        </patternFill>
      </fill>
    </dxf>
    <dxf>
      <font>
        <b val="0"/>
        <i val="0"/>
        <strike val="0"/>
        <u val="none"/>
      </font>
      <fill>
        <patternFill>
          <bgColor rgb="FFBFBFBF"/>
        </patternFill>
      </fill>
    </dxf>
  </dxfs>
  <tableStyles count="0" defaultTableStyle="TableStyleMedium2" defaultPivotStyle="PivotStyleLight16"/>
  <colors>
    <mruColors>
      <color rgb="FFA9D08E"/>
      <color rgb="FFFFFFCC"/>
      <color rgb="FFBFBFBF"/>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ransportation.gov/mission/office-secretary/office-policy/transportation-policy/benefit-cost-analysis-guidanc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7D2A8-0D1D-45CA-80EB-C8363DA63B93}">
  <sheetPr>
    <tabColor theme="0" tint="-0.249977111117893"/>
  </sheetPr>
  <dimension ref="A1:B23"/>
  <sheetViews>
    <sheetView tabSelected="1" zoomScale="130" zoomScaleNormal="130" workbookViewId="0"/>
  </sheetViews>
  <sheetFormatPr defaultColWidth="9.140625" defaultRowHeight="15" x14ac:dyDescent="0.25"/>
  <cols>
    <col min="1" max="1" width="72.85546875" style="5" customWidth="1"/>
    <col min="2" max="2" width="11.28515625" style="5" bestFit="1" customWidth="1"/>
    <col min="3" max="16384" width="9.140625" style="5"/>
  </cols>
  <sheetData>
    <row r="1" spans="1:1" ht="20.25" thickBot="1" x14ac:dyDescent="0.35">
      <c r="A1" s="45" t="s">
        <v>322</v>
      </c>
    </row>
    <row r="2" spans="1:1" ht="15.75" thickTop="1" x14ac:dyDescent="0.25">
      <c r="A2" s="46" t="s">
        <v>200</v>
      </c>
    </row>
    <row r="3" spans="1:1" ht="18" thickBot="1" x14ac:dyDescent="0.35">
      <c r="A3" s="48" t="s">
        <v>323</v>
      </c>
    </row>
    <row r="4" spans="1:1" ht="75.95" customHeight="1" thickTop="1" x14ac:dyDescent="0.25">
      <c r="A4" s="50" t="s">
        <v>324</v>
      </c>
    </row>
    <row r="5" spans="1:1" x14ac:dyDescent="0.25">
      <c r="A5" s="46" t="s">
        <v>201</v>
      </c>
    </row>
    <row r="6" spans="1:1" ht="18" thickBot="1" x14ac:dyDescent="0.35">
      <c r="A6" s="47" t="s">
        <v>202</v>
      </c>
    </row>
    <row r="7" spans="1:1" ht="15.75" thickTop="1" x14ac:dyDescent="0.25">
      <c r="A7" s="52" t="s">
        <v>325</v>
      </c>
    </row>
    <row r="8" spans="1:1" x14ac:dyDescent="0.25">
      <c r="A8" s="52" t="s">
        <v>326</v>
      </c>
    </row>
    <row r="9" spans="1:1" ht="30" x14ac:dyDescent="0.25">
      <c r="A9" s="51" t="s">
        <v>327</v>
      </c>
    </row>
    <row r="10" spans="1:1" x14ac:dyDescent="0.25">
      <c r="A10" s="53" t="str">
        <f>HYPERLINK("https://www.transportation.gov/mission/office-secretary/office-policy/transportation-policy/benefit-cost-analysis-guidance", "See USDOT BCA Guidance for full details.")</f>
        <v>See USDOT BCA Guidance for full details.</v>
      </c>
    </row>
    <row r="11" spans="1:1" x14ac:dyDescent="0.25">
      <c r="A11" s="46" t="s">
        <v>200</v>
      </c>
    </row>
    <row r="12" spans="1:1" ht="18" thickBot="1" x14ac:dyDescent="0.35">
      <c r="A12" s="47" t="s">
        <v>203</v>
      </c>
    </row>
    <row r="13" spans="1:1" ht="15.75" thickTop="1" x14ac:dyDescent="0.25">
      <c r="A13" s="54" t="s">
        <v>305</v>
      </c>
    </row>
    <row r="14" spans="1:1" ht="30" x14ac:dyDescent="0.25">
      <c r="A14" s="171" t="s">
        <v>328</v>
      </c>
    </row>
    <row r="15" spans="1:1" ht="30" x14ac:dyDescent="0.25">
      <c r="A15" s="172" t="s">
        <v>329</v>
      </c>
    </row>
    <row r="16" spans="1:1" ht="30" x14ac:dyDescent="0.25">
      <c r="A16" s="174" t="s">
        <v>330</v>
      </c>
    </row>
    <row r="17" spans="1:2" ht="45" x14ac:dyDescent="0.25">
      <c r="A17" s="49" t="s">
        <v>264</v>
      </c>
    </row>
    <row r="18" spans="1:2" x14ac:dyDescent="0.25">
      <c r="A18" s="49" t="s">
        <v>257</v>
      </c>
    </row>
    <row r="19" spans="1:2" ht="45" x14ac:dyDescent="0.25">
      <c r="A19" s="55" t="s">
        <v>306</v>
      </c>
    </row>
    <row r="22" spans="1:2" x14ac:dyDescent="0.25">
      <c r="A22" s="6" t="s">
        <v>160</v>
      </c>
      <c r="B22" s="179">
        <v>2023</v>
      </c>
    </row>
    <row r="23" spans="1:2" x14ac:dyDescent="0.25">
      <c r="A23" s="2" t="s">
        <v>331</v>
      </c>
      <c r="B23" s="180">
        <v>45614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5586-785A-4FD2-A789-DCFA60DB471C}">
  <sheetPr>
    <tabColor theme="9" tint="0.39997558519241921"/>
  </sheetPr>
  <dimension ref="A1:BV112"/>
  <sheetViews>
    <sheetView workbookViewId="0">
      <selection activeCell="C20" sqref="C20"/>
    </sheetView>
  </sheetViews>
  <sheetFormatPr defaultColWidth="9.140625" defaultRowHeight="15" x14ac:dyDescent="0.25"/>
  <cols>
    <col min="1" max="1" width="39" style="5" customWidth="1"/>
    <col min="2" max="2" width="35.42578125" style="5" customWidth="1"/>
    <col min="3" max="3" width="35.5703125" style="5" customWidth="1"/>
    <col min="4" max="4" width="30.140625" style="5" customWidth="1"/>
    <col min="5" max="5" width="26.85546875" style="5" customWidth="1"/>
    <col min="6" max="6" width="7.42578125" style="5" customWidth="1"/>
    <col min="7" max="14" width="20.5703125" style="5" customWidth="1"/>
    <col min="15" max="18" width="15.7109375" style="5" customWidth="1"/>
    <col min="19" max="19" width="28.5703125" style="5" customWidth="1"/>
    <col min="20" max="20" width="24.85546875" style="5" customWidth="1"/>
    <col min="21" max="16384" width="9.140625" style="5"/>
  </cols>
  <sheetData>
    <row r="1" spans="1:9" ht="20.25" thickBot="1" x14ac:dyDescent="0.35">
      <c r="A1" s="96" t="s">
        <v>224</v>
      </c>
      <c r="B1" s="134"/>
      <c r="C1" s="134"/>
      <c r="D1" s="134"/>
      <c r="E1" s="134"/>
      <c r="F1" s="134"/>
    </row>
    <row r="2" spans="1:9" ht="15.75" thickTop="1" x14ac:dyDescent="0.25">
      <c r="A2" s="154" t="s">
        <v>359</v>
      </c>
      <c r="B2" s="155"/>
      <c r="C2" s="155"/>
      <c r="D2" s="155"/>
      <c r="E2" s="155"/>
      <c r="F2" s="155"/>
      <c r="G2" s="155"/>
      <c r="H2" s="155"/>
      <c r="I2" s="155"/>
    </row>
    <row r="3" spans="1:9" x14ac:dyDescent="0.25">
      <c r="A3" s="154" t="s">
        <v>320</v>
      </c>
      <c r="B3" s="155"/>
      <c r="C3" s="155"/>
      <c r="D3" s="155"/>
    </row>
    <row r="4" spans="1:9" x14ac:dyDescent="0.25">
      <c r="A4" s="154" t="s">
        <v>321</v>
      </c>
      <c r="B4" s="155"/>
      <c r="C4" s="155"/>
    </row>
    <row r="5" spans="1:9" x14ac:dyDescent="0.25">
      <c r="A5" s="154" t="s">
        <v>311</v>
      </c>
      <c r="B5" s="155"/>
      <c r="C5" s="155"/>
      <c r="D5" s="155"/>
      <c r="E5" s="155"/>
    </row>
    <row r="6" spans="1:9" x14ac:dyDescent="0.25">
      <c r="A6" s="5" t="s">
        <v>205</v>
      </c>
    </row>
    <row r="7" spans="1:9" x14ac:dyDescent="0.25">
      <c r="A7" s="97" t="s">
        <v>298</v>
      </c>
    </row>
    <row r="8" spans="1:9" ht="30" x14ac:dyDescent="0.25">
      <c r="A8" s="116" t="s">
        <v>144</v>
      </c>
      <c r="B8" s="116" t="s">
        <v>343</v>
      </c>
      <c r="C8" s="116" t="s">
        <v>343</v>
      </c>
    </row>
    <row r="9" spans="1:9" ht="18" x14ac:dyDescent="0.25">
      <c r="A9" s="140"/>
      <c r="B9" s="132" t="s">
        <v>296</v>
      </c>
      <c r="C9" s="132" t="s">
        <v>297</v>
      </c>
    </row>
    <row r="10" spans="1:9" x14ac:dyDescent="0.25">
      <c r="A10" s="35" t="s">
        <v>148</v>
      </c>
      <c r="B10" s="181" t="s">
        <v>102</v>
      </c>
      <c r="C10" s="141">
        <f>'Parameter Values'!F231</f>
        <v>0.11</v>
      </c>
    </row>
    <row r="11" spans="1:9" x14ac:dyDescent="0.25">
      <c r="A11" s="35" t="s">
        <v>149</v>
      </c>
      <c r="B11" s="181" t="s">
        <v>102</v>
      </c>
      <c r="C11" s="141">
        <f>'Parameter Values'!F232</f>
        <v>0.113</v>
      </c>
    </row>
    <row r="12" spans="1:9" x14ac:dyDescent="0.25">
      <c r="A12" s="35" t="s">
        <v>150</v>
      </c>
      <c r="B12" s="141">
        <f>'Parameter Values'!E233</f>
        <v>1.2999999999999999E-2</v>
      </c>
      <c r="C12" s="141">
        <f>'Parameter Values'!F233</f>
        <v>0.111</v>
      </c>
    </row>
    <row r="13" spans="1:9" x14ac:dyDescent="0.25">
      <c r="A13" s="35" t="s">
        <v>151</v>
      </c>
      <c r="B13" s="181" t="s">
        <v>102</v>
      </c>
      <c r="C13" s="141">
        <f>'Parameter Values'!F234</f>
        <v>0.314</v>
      </c>
    </row>
    <row r="14" spans="1:9" x14ac:dyDescent="0.25">
      <c r="A14" s="35" t="s">
        <v>152</v>
      </c>
      <c r="B14" s="181" t="s">
        <v>102</v>
      </c>
      <c r="C14" s="141">
        <f>'Parameter Values'!F235</f>
        <v>0.31</v>
      </c>
    </row>
    <row r="15" spans="1:9" x14ac:dyDescent="0.25">
      <c r="A15" s="35" t="s">
        <v>153</v>
      </c>
      <c r="B15" s="141">
        <f>'Parameter Values'!E236</f>
        <v>3.6999999999999998E-2</v>
      </c>
      <c r="C15" s="141">
        <f>'Parameter Values'!F236</f>
        <v>0.312</v>
      </c>
    </row>
    <row r="16" spans="1:9" x14ac:dyDescent="0.25">
      <c r="A16" s="35" t="s">
        <v>154</v>
      </c>
      <c r="B16" s="181" t="s">
        <v>102</v>
      </c>
      <c r="C16" s="141">
        <f>'Parameter Values'!F237</f>
        <v>0.128</v>
      </c>
    </row>
    <row r="17" spans="1:74" x14ac:dyDescent="0.25">
      <c r="A17" s="35" t="s">
        <v>155</v>
      </c>
      <c r="B17" s="181" t="s">
        <v>102</v>
      </c>
      <c r="C17" s="141">
        <f>'Parameter Values'!F238</f>
        <v>0.14499999999999999</v>
      </c>
    </row>
    <row r="18" spans="1:74" x14ac:dyDescent="0.25">
      <c r="A18" s="35" t="s">
        <v>156</v>
      </c>
      <c r="B18" s="141">
        <f>'Parameter Values'!E239</f>
        <v>1.4999999999999999E-2</v>
      </c>
      <c r="C18" s="141">
        <f>'Parameter Values'!F239</f>
        <v>0.13300000000000001</v>
      </c>
    </row>
    <row r="19" spans="1:74" ht="30" x14ac:dyDescent="0.25">
      <c r="A19" s="116" t="s">
        <v>273</v>
      </c>
      <c r="B19" s="116" t="s">
        <v>344</v>
      </c>
      <c r="C19" s="116" t="s">
        <v>344</v>
      </c>
    </row>
    <row r="20" spans="1:74" ht="18" x14ac:dyDescent="0.25">
      <c r="A20" s="131" t="s">
        <v>274</v>
      </c>
      <c r="B20" s="132" t="s">
        <v>296</v>
      </c>
      <c r="C20" s="132" t="s">
        <v>297</v>
      </c>
    </row>
    <row r="21" spans="1:74" x14ac:dyDescent="0.25">
      <c r="A21" s="35" t="s">
        <v>275</v>
      </c>
      <c r="B21" s="133">
        <f>'Parameter Values'!C63</f>
        <v>776</v>
      </c>
      <c r="C21" s="133">
        <f>'Parameter Values'!D63</f>
        <v>29</v>
      </c>
    </row>
    <row r="22" spans="1:74" x14ac:dyDescent="0.25">
      <c r="A22" s="35" t="s">
        <v>276</v>
      </c>
      <c r="B22" s="133">
        <f>'Parameter Values'!C64</f>
        <v>106</v>
      </c>
      <c r="C22" s="133">
        <f>'Parameter Values'!D64</f>
        <v>27</v>
      </c>
    </row>
    <row r="23" spans="1:74" x14ac:dyDescent="0.25">
      <c r="A23" s="35" t="s">
        <v>277</v>
      </c>
      <c r="B23" s="133">
        <f>'Parameter Values'!C65</f>
        <v>106</v>
      </c>
      <c r="C23" s="133">
        <f>'Parameter Values'!D65</f>
        <v>27</v>
      </c>
    </row>
    <row r="24" spans="1:74" x14ac:dyDescent="0.25">
      <c r="A24" s="35" t="s">
        <v>278</v>
      </c>
      <c r="B24" s="133">
        <f>'Parameter Values'!C66</f>
        <v>106</v>
      </c>
      <c r="C24" s="133">
        <f>'Parameter Values'!D66</f>
        <v>27</v>
      </c>
    </row>
    <row r="25" spans="1:74" ht="18" x14ac:dyDescent="0.25">
      <c r="A25" s="131" t="s">
        <v>279</v>
      </c>
      <c r="B25" s="132" t="s">
        <v>296</v>
      </c>
      <c r="C25" s="132" t="s">
        <v>297</v>
      </c>
    </row>
    <row r="26" spans="1:74" x14ac:dyDescent="0.25">
      <c r="A26" s="35" t="s">
        <v>275</v>
      </c>
      <c r="B26" s="133">
        <f>'Parameter Values'!C68</f>
        <v>2284</v>
      </c>
      <c r="C26" s="133">
        <f>'Parameter Values'!D68</f>
        <v>290</v>
      </c>
    </row>
    <row r="27" spans="1:74" x14ac:dyDescent="0.25">
      <c r="A27" s="35" t="s">
        <v>276</v>
      </c>
      <c r="B27" s="133">
        <f>'Parameter Values'!C69</f>
        <v>755</v>
      </c>
      <c r="C27" s="133">
        <f>'Parameter Values'!D69</f>
        <v>226</v>
      </c>
    </row>
    <row r="28" spans="1:74" x14ac:dyDescent="0.25">
      <c r="A28" s="35" t="s">
        <v>277</v>
      </c>
      <c r="B28" s="133">
        <f>'Parameter Values'!C70</f>
        <v>755</v>
      </c>
      <c r="C28" s="133">
        <f>'Parameter Values'!D70</f>
        <v>226</v>
      </c>
    </row>
    <row r="29" spans="1:74" x14ac:dyDescent="0.25">
      <c r="A29" s="35" t="s">
        <v>278</v>
      </c>
      <c r="B29" s="133">
        <f>'Parameter Values'!C71</f>
        <v>755</v>
      </c>
      <c r="C29" s="133">
        <f>'Parameter Values'!D71</f>
        <v>226</v>
      </c>
    </row>
    <row r="30" spans="1:74" x14ac:dyDescent="0.25">
      <c r="A30" s="5" t="s">
        <v>205</v>
      </c>
    </row>
    <row r="31" spans="1:74" ht="15.75" thickBot="1" x14ac:dyDescent="0.3">
      <c r="A31" s="97" t="s">
        <v>295</v>
      </c>
      <c r="B31" s="135"/>
      <c r="C31" s="135"/>
      <c r="D31" s="135"/>
      <c r="E31" s="135"/>
      <c r="F31" s="135"/>
    </row>
    <row r="32" spans="1:74" ht="18" x14ac:dyDescent="0.35">
      <c r="A32" s="107" t="s">
        <v>4</v>
      </c>
      <c r="B32" s="110" t="s">
        <v>291</v>
      </c>
      <c r="C32" s="110" t="s">
        <v>292</v>
      </c>
      <c r="D32" s="110" t="s">
        <v>293</v>
      </c>
      <c r="E32" s="110" t="s">
        <v>294</v>
      </c>
      <c r="F32" s="110"/>
      <c r="G32" s="110" t="s">
        <v>225</v>
      </c>
      <c r="H32" s="108" t="s">
        <v>226</v>
      </c>
      <c r="I32" s="110" t="s">
        <v>227</v>
      </c>
      <c r="J32" s="108" t="s">
        <v>228</v>
      </c>
      <c r="K32" s="110" t="s">
        <v>229</v>
      </c>
      <c r="L32" s="108" t="s">
        <v>230</v>
      </c>
      <c r="M32" s="110" t="s">
        <v>231</v>
      </c>
      <c r="N32" s="108" t="s">
        <v>232</v>
      </c>
      <c r="O32" s="111" t="s">
        <v>233</v>
      </c>
      <c r="P32" s="112" t="s">
        <v>234</v>
      </c>
      <c r="Q32" s="112" t="s">
        <v>235</v>
      </c>
      <c r="R32" s="112" t="s">
        <v>236</v>
      </c>
      <c r="S32" s="113" t="s">
        <v>237</v>
      </c>
      <c r="T32" s="108" t="s">
        <v>238</v>
      </c>
      <c r="AA32" s="10" t="s">
        <v>161</v>
      </c>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2"/>
    </row>
    <row r="33" spans="1:74" x14ac:dyDescent="0.25">
      <c r="A33" s="6">
        <f>'Project Information'!$B$9</f>
        <v>2025</v>
      </c>
      <c r="B33" s="136">
        <v>0</v>
      </c>
      <c r="C33" s="136">
        <v>0</v>
      </c>
      <c r="D33" s="136">
        <v>0</v>
      </c>
      <c r="E33" s="137">
        <v>0</v>
      </c>
      <c r="F33" s="6"/>
      <c r="G33" s="27">
        <v>0</v>
      </c>
      <c r="H33" s="27">
        <v>0</v>
      </c>
      <c r="I33" s="27">
        <v>0</v>
      </c>
      <c r="J33" s="27">
        <v>0</v>
      </c>
      <c r="K33" s="27">
        <v>0</v>
      </c>
      <c r="L33" s="27">
        <v>0</v>
      </c>
      <c r="M33" s="27">
        <v>0</v>
      </c>
      <c r="N33" s="27">
        <v>0</v>
      </c>
      <c r="O33" s="19">
        <f>IFERROR(VLOOKUP($A33,'Parameter Values'!$A$78:$E$107,2,FALSE),'Parameter Values'!B$107)</f>
        <v>21100</v>
      </c>
      <c r="P33" s="19">
        <f>IFERROR(VLOOKUP($A33,'Parameter Values'!$A$78:$E$107,3,FALSE),'Parameter Values'!C$107)</f>
        <v>56800</v>
      </c>
      <c r="Q33" s="19">
        <f>IFERROR(VLOOKUP($A33,'Parameter Values'!$A$78:$E$107,4,FALSE),'Parameter Values'!D$107)</f>
        <v>1011100</v>
      </c>
      <c r="R33" s="19">
        <f>IFERROR(VLOOKUP($A33,'Parameter Values'!$A$78:$E$107,5,FALSE),'Parameter Values'!E$107)</f>
        <v>246</v>
      </c>
      <c r="S33" s="19">
        <f>(B33-C33)+((G33-H33)*O33)+((I33-J33)*P33)+((K33-L33)*Q33)</f>
        <v>0</v>
      </c>
      <c r="T33" s="18">
        <f>(D33-E33)+((M33-N33)*R33)</f>
        <v>0</v>
      </c>
      <c r="AA33" s="1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s="14"/>
    </row>
    <row r="34" spans="1:74" x14ac:dyDescent="0.25">
      <c r="A34" s="1">
        <f>IF(A33&lt;'Project Information'!B$11,A33+1,"")</f>
        <v>2026</v>
      </c>
      <c r="B34" s="136">
        <v>0</v>
      </c>
      <c r="C34" s="136">
        <v>0</v>
      </c>
      <c r="D34" s="136">
        <v>0</v>
      </c>
      <c r="E34" s="137">
        <v>0</v>
      </c>
      <c r="F34" s="1"/>
      <c r="G34" s="27">
        <v>0</v>
      </c>
      <c r="H34" s="27">
        <v>0</v>
      </c>
      <c r="I34" s="27">
        <v>0</v>
      </c>
      <c r="J34" s="27">
        <v>0</v>
      </c>
      <c r="K34" s="27">
        <v>0</v>
      </c>
      <c r="L34" s="27">
        <v>0</v>
      </c>
      <c r="M34" s="27">
        <v>0</v>
      </c>
      <c r="N34" s="27">
        <v>0</v>
      </c>
      <c r="O34" s="19">
        <f>IFERROR(VLOOKUP($A34,'Parameter Values'!$A$78:$E$107,2,FALSE),'Parameter Values'!B$107)</f>
        <v>21400</v>
      </c>
      <c r="P34" s="19">
        <f>IFERROR(VLOOKUP($A34,'Parameter Values'!$A$78:$E$107,3,FALSE),'Parameter Values'!C$107)</f>
        <v>58100</v>
      </c>
      <c r="Q34" s="19">
        <f>IFERROR(VLOOKUP($A34,'Parameter Values'!$A$78:$E$107,4,FALSE),'Parameter Values'!D$107)</f>
        <v>1029700</v>
      </c>
      <c r="R34" s="19">
        <f>IFERROR(VLOOKUP($A34,'Parameter Values'!$A$78:$E$107,5,FALSE),'Parameter Values'!E$107)</f>
        <v>250</v>
      </c>
      <c r="S34" s="19">
        <f t="shared" ref="S34:S62" si="0">(B34-C34)+((G34-H34)*O34)+((I34-J34)*P34)+((K34-L34)*Q34)</f>
        <v>0</v>
      </c>
      <c r="T34" s="18">
        <f t="shared" ref="T34:T62" si="1">(D34-E34)+((M34-N34)*R34)</f>
        <v>0</v>
      </c>
      <c r="AA34" s="13"/>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s="14"/>
    </row>
    <row r="35" spans="1:74" x14ac:dyDescent="0.25">
      <c r="A35" s="1">
        <f>IF(A34&lt;'Project Information'!B$11,A34+1,"")</f>
        <v>2027</v>
      </c>
      <c r="B35" s="136">
        <v>0</v>
      </c>
      <c r="C35" s="136">
        <v>0</v>
      </c>
      <c r="D35" s="136">
        <v>0</v>
      </c>
      <c r="E35" s="137">
        <v>0</v>
      </c>
      <c r="F35" s="1"/>
      <c r="G35" s="27">
        <v>0</v>
      </c>
      <c r="H35" s="27">
        <v>0</v>
      </c>
      <c r="I35" s="27">
        <v>0</v>
      </c>
      <c r="J35" s="27">
        <v>0</v>
      </c>
      <c r="K35" s="27">
        <v>0</v>
      </c>
      <c r="L35" s="27">
        <v>0</v>
      </c>
      <c r="M35" s="27">
        <v>0</v>
      </c>
      <c r="N35" s="27">
        <v>0</v>
      </c>
      <c r="O35" s="19">
        <f>IFERROR(VLOOKUP($A35,'Parameter Values'!$A$78:$E$107,2,FALSE),'Parameter Values'!B$107)</f>
        <v>21800</v>
      </c>
      <c r="P35" s="19">
        <f>IFERROR(VLOOKUP($A35,'Parameter Values'!$A$78:$E$107,3,FALSE),'Parameter Values'!C$107)</f>
        <v>59500</v>
      </c>
      <c r="Q35" s="19">
        <f>IFERROR(VLOOKUP($A35,'Parameter Values'!$A$78:$E$107,4,FALSE),'Parameter Values'!D$107)</f>
        <v>1048800</v>
      </c>
      <c r="R35" s="19">
        <f>IFERROR(VLOOKUP($A35,'Parameter Values'!$A$78:$E$107,5,FALSE),'Parameter Values'!E$107)</f>
        <v>254</v>
      </c>
      <c r="S35" s="19">
        <f t="shared" si="0"/>
        <v>0</v>
      </c>
      <c r="T35" s="18">
        <f t="shared" si="1"/>
        <v>0</v>
      </c>
      <c r="AA35" s="13"/>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s="14"/>
    </row>
    <row r="36" spans="1:74" x14ac:dyDescent="0.25">
      <c r="A36" s="1">
        <f>IF(A35&lt;'Project Information'!B$11,A35+1,"")</f>
        <v>2028</v>
      </c>
      <c r="B36" s="136">
        <v>0</v>
      </c>
      <c r="C36" s="136">
        <v>0</v>
      </c>
      <c r="D36" s="136">
        <v>0</v>
      </c>
      <c r="E36" s="137">
        <v>0</v>
      </c>
      <c r="F36" s="1"/>
      <c r="G36" s="27">
        <v>0</v>
      </c>
      <c r="H36" s="27">
        <v>0</v>
      </c>
      <c r="I36" s="27">
        <v>0</v>
      </c>
      <c r="J36" s="27">
        <v>0</v>
      </c>
      <c r="K36" s="27">
        <v>0</v>
      </c>
      <c r="L36" s="27">
        <v>0</v>
      </c>
      <c r="M36" s="27">
        <v>0</v>
      </c>
      <c r="N36" s="27">
        <v>0</v>
      </c>
      <c r="O36" s="19">
        <f>IFERROR(VLOOKUP($A36,'Parameter Values'!$A$78:$E$107,2,FALSE),'Parameter Values'!B$107)</f>
        <v>22100</v>
      </c>
      <c r="P36" s="19">
        <f>IFERROR(VLOOKUP($A36,'Parameter Values'!$A$78:$E$107,3,FALSE),'Parameter Values'!C$107)</f>
        <v>60800</v>
      </c>
      <c r="Q36" s="19">
        <f>IFERROR(VLOOKUP($A36,'Parameter Values'!$A$78:$E$107,4,FALSE),'Parameter Values'!D$107)</f>
        <v>1068200</v>
      </c>
      <c r="R36" s="19">
        <f>IFERROR(VLOOKUP($A36,'Parameter Values'!$A$78:$E$107,5,FALSE),'Parameter Values'!E$107)</f>
        <v>259</v>
      </c>
      <c r="S36" s="19">
        <f t="shared" si="0"/>
        <v>0</v>
      </c>
      <c r="T36" s="18">
        <f t="shared" si="1"/>
        <v>0</v>
      </c>
      <c r="AA36" s="13"/>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s="14"/>
    </row>
    <row r="37" spans="1:74" x14ac:dyDescent="0.25">
      <c r="A37" s="1">
        <f>IF(A36&lt;'Project Information'!B$11,A36+1,"")</f>
        <v>2029</v>
      </c>
      <c r="B37" s="136">
        <v>0</v>
      </c>
      <c r="C37" s="136">
        <v>0</v>
      </c>
      <c r="D37" s="136">
        <v>0</v>
      </c>
      <c r="E37" s="137">
        <v>0</v>
      </c>
      <c r="F37" s="1"/>
      <c r="G37" s="27">
        <v>0</v>
      </c>
      <c r="H37" s="27">
        <v>0</v>
      </c>
      <c r="I37" s="27">
        <v>0</v>
      </c>
      <c r="J37" s="27">
        <v>0</v>
      </c>
      <c r="K37" s="27">
        <v>0</v>
      </c>
      <c r="L37" s="27">
        <v>0</v>
      </c>
      <c r="M37" s="27">
        <v>0</v>
      </c>
      <c r="N37" s="27">
        <v>0</v>
      </c>
      <c r="O37" s="19">
        <f>IFERROR(VLOOKUP($A37,'Parameter Values'!$A$78:$E$107,2,FALSE),'Parameter Values'!B$107)</f>
        <v>22500</v>
      </c>
      <c r="P37" s="19">
        <f>IFERROR(VLOOKUP($A37,'Parameter Values'!$A$78:$E$107,3,FALSE),'Parameter Values'!C$107)</f>
        <v>62300</v>
      </c>
      <c r="Q37" s="19">
        <f>IFERROR(VLOOKUP($A37,'Parameter Values'!$A$78:$E$107,4,FALSE),'Parameter Values'!D$107)</f>
        <v>1087900</v>
      </c>
      <c r="R37" s="19">
        <f>IFERROR(VLOOKUP($A37,'Parameter Values'!$A$78:$E$107,5,FALSE),'Parameter Values'!E$107)</f>
        <v>262</v>
      </c>
      <c r="S37" s="19">
        <f t="shared" si="0"/>
        <v>0</v>
      </c>
      <c r="T37" s="18">
        <f t="shared" si="1"/>
        <v>0</v>
      </c>
      <c r="AA37" s="13"/>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s="14"/>
    </row>
    <row r="38" spans="1:74" x14ac:dyDescent="0.25">
      <c r="A38" s="1">
        <f>IF(A37&lt;'Project Information'!B$11,A37+1,"")</f>
        <v>2030</v>
      </c>
      <c r="B38" s="136">
        <v>0</v>
      </c>
      <c r="C38" s="136">
        <v>0</v>
      </c>
      <c r="D38" s="136">
        <v>0</v>
      </c>
      <c r="E38" s="137">
        <v>0</v>
      </c>
      <c r="F38" s="1"/>
      <c r="G38" s="27">
        <v>0</v>
      </c>
      <c r="H38" s="27">
        <v>0</v>
      </c>
      <c r="I38" s="27">
        <v>0</v>
      </c>
      <c r="J38" s="27">
        <v>0</v>
      </c>
      <c r="K38" s="27">
        <v>0</v>
      </c>
      <c r="L38" s="27">
        <v>0</v>
      </c>
      <c r="M38" s="27">
        <v>0</v>
      </c>
      <c r="N38" s="27">
        <v>0</v>
      </c>
      <c r="O38" s="19">
        <f>IFERROR(VLOOKUP($A38,'Parameter Values'!$A$78:$E$107,2,FALSE),'Parameter Values'!B$107)</f>
        <v>22900</v>
      </c>
      <c r="P38" s="19">
        <f>IFERROR(VLOOKUP($A38,'Parameter Values'!$A$78:$E$107,3,FALSE),'Parameter Values'!C$107)</f>
        <v>63700</v>
      </c>
      <c r="Q38" s="19">
        <f>IFERROR(VLOOKUP($A38,'Parameter Values'!$A$78:$E$107,4,FALSE),'Parameter Values'!D$107)</f>
        <v>1108000</v>
      </c>
      <c r="R38" s="19">
        <f>IFERROR(VLOOKUP($A38,'Parameter Values'!$A$78:$E$107,5,FALSE),'Parameter Values'!E$107)</f>
        <v>267</v>
      </c>
      <c r="S38" s="19">
        <f t="shared" si="0"/>
        <v>0</v>
      </c>
      <c r="T38" s="18">
        <f t="shared" si="1"/>
        <v>0</v>
      </c>
      <c r="AA38" s="13"/>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s="14"/>
    </row>
    <row r="39" spans="1:74" x14ac:dyDescent="0.25">
      <c r="A39" s="1">
        <f>IF(A38&lt;'Project Information'!B$11,A38+1,"")</f>
        <v>2031</v>
      </c>
      <c r="B39" s="136">
        <v>0</v>
      </c>
      <c r="C39" s="136">
        <v>0</v>
      </c>
      <c r="D39" s="136">
        <v>0</v>
      </c>
      <c r="E39" s="137">
        <v>0</v>
      </c>
      <c r="F39" s="1"/>
      <c r="G39" s="27">
        <v>0</v>
      </c>
      <c r="H39" s="27">
        <v>0</v>
      </c>
      <c r="I39" s="27">
        <v>0</v>
      </c>
      <c r="J39" s="27">
        <v>0</v>
      </c>
      <c r="K39" s="27">
        <v>0</v>
      </c>
      <c r="L39" s="27">
        <v>0</v>
      </c>
      <c r="M39" s="27">
        <v>0</v>
      </c>
      <c r="N39" s="27">
        <v>0</v>
      </c>
      <c r="O39" s="19">
        <f>IFERROR(VLOOKUP($A39,'Parameter Values'!$A$78:$E$107,2,FALSE),'Parameter Values'!B$107)</f>
        <v>22900</v>
      </c>
      <c r="P39" s="19">
        <f>IFERROR(VLOOKUP($A39,'Parameter Values'!$A$78:$E$107,3,FALSE),'Parameter Values'!C$107)</f>
        <v>63700</v>
      </c>
      <c r="Q39" s="19">
        <f>IFERROR(VLOOKUP($A39,'Parameter Values'!$A$78:$E$107,4,FALSE),'Parameter Values'!D$107)</f>
        <v>1108000</v>
      </c>
      <c r="R39" s="19">
        <f>IFERROR(VLOOKUP($A39,'Parameter Values'!$A$78:$E$107,5,FALSE),'Parameter Values'!E$107)</f>
        <v>272</v>
      </c>
      <c r="S39" s="19">
        <f t="shared" si="0"/>
        <v>0</v>
      </c>
      <c r="T39" s="18">
        <f t="shared" si="1"/>
        <v>0</v>
      </c>
      <c r="AA39" s="13"/>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s="14"/>
    </row>
    <row r="40" spans="1:74" x14ac:dyDescent="0.25">
      <c r="A40" s="1">
        <f>IF(A39&lt;'Project Information'!B$11,A39+1,"")</f>
        <v>2032</v>
      </c>
      <c r="B40" s="136">
        <v>0</v>
      </c>
      <c r="C40" s="136">
        <v>0</v>
      </c>
      <c r="D40" s="136">
        <v>0</v>
      </c>
      <c r="E40" s="137">
        <v>0</v>
      </c>
      <c r="F40" s="1"/>
      <c r="G40" s="27">
        <v>0</v>
      </c>
      <c r="H40" s="27">
        <v>0</v>
      </c>
      <c r="I40" s="27">
        <v>0</v>
      </c>
      <c r="J40" s="27">
        <v>0</v>
      </c>
      <c r="K40" s="27">
        <v>0</v>
      </c>
      <c r="L40" s="27">
        <v>0</v>
      </c>
      <c r="M40" s="27">
        <v>0</v>
      </c>
      <c r="N40" s="27">
        <v>0</v>
      </c>
      <c r="O40" s="19">
        <f>IFERROR(VLOOKUP($A40,'Parameter Values'!$A$78:$E$107,2,FALSE),'Parameter Values'!B$107)</f>
        <v>22900</v>
      </c>
      <c r="P40" s="19">
        <f>IFERROR(VLOOKUP($A40,'Parameter Values'!$A$78:$E$107,3,FALSE),'Parameter Values'!C$107)</f>
        <v>63700</v>
      </c>
      <c r="Q40" s="19">
        <f>IFERROR(VLOOKUP($A40,'Parameter Values'!$A$78:$E$107,4,FALSE),'Parameter Values'!D$107)</f>
        <v>1108000</v>
      </c>
      <c r="R40" s="19">
        <f>IFERROR(VLOOKUP($A40,'Parameter Values'!$A$78:$E$107,5,FALSE),'Parameter Values'!E$107)</f>
        <v>275</v>
      </c>
      <c r="S40" s="19">
        <f t="shared" si="0"/>
        <v>0</v>
      </c>
      <c r="T40" s="18">
        <f t="shared" si="1"/>
        <v>0</v>
      </c>
      <c r="AA40" s="13"/>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s="14"/>
    </row>
    <row r="41" spans="1:74" x14ac:dyDescent="0.25">
      <c r="A41" s="1">
        <f>IF(A40&lt;'Project Information'!B$11,A40+1,"")</f>
        <v>2033</v>
      </c>
      <c r="B41" s="136">
        <v>0</v>
      </c>
      <c r="C41" s="136">
        <v>0</v>
      </c>
      <c r="D41" s="136">
        <v>0</v>
      </c>
      <c r="E41" s="137">
        <v>0</v>
      </c>
      <c r="F41" s="1"/>
      <c r="G41" s="27">
        <v>0</v>
      </c>
      <c r="H41" s="27">
        <v>0</v>
      </c>
      <c r="I41" s="27">
        <v>0</v>
      </c>
      <c r="J41" s="27">
        <v>0</v>
      </c>
      <c r="K41" s="27">
        <v>0</v>
      </c>
      <c r="L41" s="27">
        <v>0</v>
      </c>
      <c r="M41" s="27">
        <v>0</v>
      </c>
      <c r="N41" s="27">
        <v>0</v>
      </c>
      <c r="O41" s="19">
        <f>IFERROR(VLOOKUP($A41,'Parameter Values'!$A$78:$E$107,2,FALSE),'Parameter Values'!B$107)</f>
        <v>22900</v>
      </c>
      <c r="P41" s="19">
        <f>IFERROR(VLOOKUP($A41,'Parameter Values'!$A$78:$E$107,3,FALSE),'Parameter Values'!C$107)</f>
        <v>63700</v>
      </c>
      <c r="Q41" s="19">
        <f>IFERROR(VLOOKUP($A41,'Parameter Values'!$A$78:$E$107,4,FALSE),'Parameter Values'!D$107)</f>
        <v>1108000</v>
      </c>
      <c r="R41" s="19">
        <f>IFERROR(VLOOKUP($A41,'Parameter Values'!$A$78:$E$107,5,FALSE),'Parameter Values'!E$107)</f>
        <v>280</v>
      </c>
      <c r="S41" s="19">
        <f t="shared" si="0"/>
        <v>0</v>
      </c>
      <c r="T41" s="18">
        <f t="shared" si="1"/>
        <v>0</v>
      </c>
      <c r="AA41" s="13"/>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s="14"/>
    </row>
    <row r="42" spans="1:74" x14ac:dyDescent="0.25">
      <c r="A42" s="1">
        <f>IF(A41&lt;'Project Information'!B$11,A41+1,"")</f>
        <v>2034</v>
      </c>
      <c r="B42" s="136">
        <v>0</v>
      </c>
      <c r="C42" s="136">
        <v>0</v>
      </c>
      <c r="D42" s="136">
        <v>0</v>
      </c>
      <c r="E42" s="137">
        <v>0</v>
      </c>
      <c r="F42" s="1"/>
      <c r="G42" s="27">
        <v>0</v>
      </c>
      <c r="H42" s="27">
        <v>0</v>
      </c>
      <c r="I42" s="27">
        <v>0</v>
      </c>
      <c r="J42" s="27">
        <v>0</v>
      </c>
      <c r="K42" s="27">
        <v>0</v>
      </c>
      <c r="L42" s="27">
        <v>0</v>
      </c>
      <c r="M42" s="27">
        <v>0</v>
      </c>
      <c r="N42" s="27">
        <v>0</v>
      </c>
      <c r="O42" s="19">
        <f>IFERROR(VLOOKUP($A42,'Parameter Values'!$A$78:$E$107,2,FALSE),'Parameter Values'!B$107)</f>
        <v>22900</v>
      </c>
      <c r="P42" s="19">
        <f>IFERROR(VLOOKUP($A42,'Parameter Values'!$A$78:$E$107,3,FALSE),'Parameter Values'!C$107)</f>
        <v>63700</v>
      </c>
      <c r="Q42" s="19">
        <f>IFERROR(VLOOKUP($A42,'Parameter Values'!$A$78:$E$107,4,FALSE),'Parameter Values'!D$107)</f>
        <v>1108000</v>
      </c>
      <c r="R42" s="19">
        <f>IFERROR(VLOOKUP($A42,'Parameter Values'!$A$78:$E$107,5,FALSE),'Parameter Values'!E$107)</f>
        <v>284</v>
      </c>
      <c r="S42" s="19">
        <f t="shared" si="0"/>
        <v>0</v>
      </c>
      <c r="T42" s="18">
        <f t="shared" si="1"/>
        <v>0</v>
      </c>
      <c r="AA42" s="13"/>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s="14"/>
    </row>
    <row r="43" spans="1:74" x14ac:dyDescent="0.25">
      <c r="A43" s="1">
        <f>IF(A42&lt;'Project Information'!B$11,A42+1,"")</f>
        <v>2035</v>
      </c>
      <c r="B43" s="136">
        <v>0</v>
      </c>
      <c r="C43" s="136">
        <v>0</v>
      </c>
      <c r="D43" s="136">
        <v>0</v>
      </c>
      <c r="E43" s="137">
        <v>0</v>
      </c>
      <c r="F43" s="1"/>
      <c r="G43" s="27">
        <v>0</v>
      </c>
      <c r="H43" s="27">
        <v>0</v>
      </c>
      <c r="I43" s="27">
        <v>0</v>
      </c>
      <c r="J43" s="27">
        <v>0</v>
      </c>
      <c r="K43" s="27">
        <v>0</v>
      </c>
      <c r="L43" s="27">
        <v>0</v>
      </c>
      <c r="M43" s="27">
        <v>0</v>
      </c>
      <c r="N43" s="27">
        <v>0</v>
      </c>
      <c r="O43" s="19">
        <f>IFERROR(VLOOKUP($A43,'Parameter Values'!$A$78:$E$107,2,FALSE),'Parameter Values'!B$107)</f>
        <v>22900</v>
      </c>
      <c r="P43" s="19">
        <f>IFERROR(VLOOKUP($A43,'Parameter Values'!$A$78:$E$107,3,FALSE),'Parameter Values'!C$107)</f>
        <v>63700</v>
      </c>
      <c r="Q43" s="19">
        <f>IFERROR(VLOOKUP($A43,'Parameter Values'!$A$78:$E$107,4,FALSE),'Parameter Values'!D$107)</f>
        <v>1108000</v>
      </c>
      <c r="R43" s="19">
        <f>IFERROR(VLOOKUP($A43,'Parameter Values'!$A$78:$E$107,5,FALSE),'Parameter Values'!E$107)</f>
        <v>288</v>
      </c>
      <c r="S43" s="19">
        <f t="shared" si="0"/>
        <v>0</v>
      </c>
      <c r="T43" s="18">
        <f t="shared" si="1"/>
        <v>0</v>
      </c>
      <c r="AA43" s="1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s="14"/>
    </row>
    <row r="44" spans="1:74" x14ac:dyDescent="0.25">
      <c r="A44" s="1">
        <f>IF(A43&lt;'Project Information'!B$11,A43+1,"")</f>
        <v>2036</v>
      </c>
      <c r="B44" s="136">
        <v>0</v>
      </c>
      <c r="C44" s="136">
        <v>0</v>
      </c>
      <c r="D44" s="136">
        <v>0</v>
      </c>
      <c r="E44" s="137">
        <v>0</v>
      </c>
      <c r="F44" s="1"/>
      <c r="G44" s="27">
        <v>0</v>
      </c>
      <c r="H44" s="27">
        <v>0</v>
      </c>
      <c r="I44" s="27">
        <v>0</v>
      </c>
      <c r="J44" s="27">
        <v>0</v>
      </c>
      <c r="K44" s="27">
        <v>0</v>
      </c>
      <c r="L44" s="27">
        <v>0</v>
      </c>
      <c r="M44" s="27">
        <v>0</v>
      </c>
      <c r="N44" s="27">
        <v>0</v>
      </c>
      <c r="O44" s="19">
        <f>IFERROR(VLOOKUP($A44,'Parameter Values'!$A$78:$E$107,2,FALSE),'Parameter Values'!B$107)</f>
        <v>22900</v>
      </c>
      <c r="P44" s="19">
        <f>IFERROR(VLOOKUP($A44,'Parameter Values'!$A$78:$E$107,3,FALSE),'Parameter Values'!C$107)</f>
        <v>63700</v>
      </c>
      <c r="Q44" s="19">
        <f>IFERROR(VLOOKUP($A44,'Parameter Values'!$A$78:$E$107,4,FALSE),'Parameter Values'!D$107)</f>
        <v>1108000</v>
      </c>
      <c r="R44" s="19">
        <f>IFERROR(VLOOKUP($A44,'Parameter Values'!$A$78:$E$107,5,FALSE),'Parameter Values'!E$107)</f>
        <v>292</v>
      </c>
      <c r="S44" s="19">
        <f t="shared" si="0"/>
        <v>0</v>
      </c>
      <c r="T44" s="18">
        <f t="shared" si="1"/>
        <v>0</v>
      </c>
      <c r="AA44" s="13"/>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s="14"/>
    </row>
    <row r="45" spans="1:74" x14ac:dyDescent="0.25">
      <c r="A45" s="1">
        <f>IF(A44&lt;'Project Information'!B$11,A44+1,"")</f>
        <v>2037</v>
      </c>
      <c r="B45" s="136">
        <v>0</v>
      </c>
      <c r="C45" s="136">
        <v>0</v>
      </c>
      <c r="D45" s="136">
        <v>0</v>
      </c>
      <c r="E45" s="137">
        <v>0</v>
      </c>
      <c r="F45" s="1"/>
      <c r="G45" s="27">
        <v>0</v>
      </c>
      <c r="H45" s="27">
        <v>0</v>
      </c>
      <c r="I45" s="27">
        <v>0</v>
      </c>
      <c r="J45" s="27">
        <v>0</v>
      </c>
      <c r="K45" s="27">
        <v>0</v>
      </c>
      <c r="L45" s="27">
        <v>0</v>
      </c>
      <c r="M45" s="27">
        <v>0</v>
      </c>
      <c r="N45" s="27">
        <v>0</v>
      </c>
      <c r="O45" s="19">
        <f>IFERROR(VLOOKUP($A45,'Parameter Values'!$A$78:$E$107,2,FALSE),'Parameter Values'!B$107)</f>
        <v>22900</v>
      </c>
      <c r="P45" s="19">
        <f>IFERROR(VLOOKUP($A45,'Parameter Values'!$A$78:$E$107,3,FALSE),'Parameter Values'!C$107)</f>
        <v>63700</v>
      </c>
      <c r="Q45" s="19">
        <f>IFERROR(VLOOKUP($A45,'Parameter Values'!$A$78:$E$107,4,FALSE),'Parameter Values'!D$107)</f>
        <v>1108000</v>
      </c>
      <c r="R45" s="19">
        <f>IFERROR(VLOOKUP($A45,'Parameter Values'!$A$78:$E$107,5,FALSE),'Parameter Values'!E$107)</f>
        <v>297</v>
      </c>
      <c r="S45" s="19">
        <f t="shared" si="0"/>
        <v>0</v>
      </c>
      <c r="T45" s="18">
        <f t="shared" si="1"/>
        <v>0</v>
      </c>
      <c r="AA45" s="13"/>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s="14"/>
    </row>
    <row r="46" spans="1:74" x14ac:dyDescent="0.25">
      <c r="A46" s="1">
        <f>IF(A45&lt;'Project Information'!B$11,A45+1,"")</f>
        <v>2038</v>
      </c>
      <c r="B46" s="136">
        <v>0</v>
      </c>
      <c r="C46" s="136">
        <v>0</v>
      </c>
      <c r="D46" s="136">
        <v>0</v>
      </c>
      <c r="E46" s="137">
        <v>0</v>
      </c>
      <c r="F46" s="1"/>
      <c r="G46" s="27">
        <v>0</v>
      </c>
      <c r="H46" s="27">
        <v>0</v>
      </c>
      <c r="I46" s="27">
        <v>0</v>
      </c>
      <c r="J46" s="27">
        <v>0</v>
      </c>
      <c r="K46" s="27">
        <v>0</v>
      </c>
      <c r="L46" s="27">
        <v>0</v>
      </c>
      <c r="M46" s="27">
        <v>0</v>
      </c>
      <c r="N46" s="27">
        <v>0</v>
      </c>
      <c r="O46" s="19">
        <f>IFERROR(VLOOKUP($A46,'Parameter Values'!$A$78:$E$107,2,FALSE),'Parameter Values'!B$107)</f>
        <v>22900</v>
      </c>
      <c r="P46" s="19">
        <f>IFERROR(VLOOKUP($A46,'Parameter Values'!$A$78:$E$107,3,FALSE),'Parameter Values'!C$107)</f>
        <v>63700</v>
      </c>
      <c r="Q46" s="19">
        <f>IFERROR(VLOOKUP($A46,'Parameter Values'!$A$78:$E$107,4,FALSE),'Parameter Values'!D$107)</f>
        <v>1108000</v>
      </c>
      <c r="R46" s="19">
        <f>IFERROR(VLOOKUP($A46,'Parameter Values'!$A$78:$E$107,5,FALSE),'Parameter Values'!E$107)</f>
        <v>301</v>
      </c>
      <c r="S46" s="19">
        <f t="shared" si="0"/>
        <v>0</v>
      </c>
      <c r="T46" s="18">
        <f t="shared" si="1"/>
        <v>0</v>
      </c>
      <c r="AA46" s="13"/>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s="14"/>
    </row>
    <row r="47" spans="1:74" x14ac:dyDescent="0.25">
      <c r="A47" s="1">
        <f>IF(A46&lt;'Project Information'!B$11,A46+1,"")</f>
        <v>2039</v>
      </c>
      <c r="B47" s="136">
        <v>0</v>
      </c>
      <c r="C47" s="136">
        <v>0</v>
      </c>
      <c r="D47" s="136">
        <v>0</v>
      </c>
      <c r="E47" s="137">
        <v>0</v>
      </c>
      <c r="F47" s="1"/>
      <c r="G47" s="27">
        <v>0</v>
      </c>
      <c r="H47" s="27">
        <v>0</v>
      </c>
      <c r="I47" s="27">
        <v>0</v>
      </c>
      <c r="J47" s="27">
        <v>0</v>
      </c>
      <c r="K47" s="27">
        <v>0</v>
      </c>
      <c r="L47" s="27">
        <v>0</v>
      </c>
      <c r="M47" s="27">
        <v>0</v>
      </c>
      <c r="N47" s="27">
        <v>0</v>
      </c>
      <c r="O47" s="19">
        <f>IFERROR(VLOOKUP($A47,'Parameter Values'!$A$78:$E$107,2,FALSE),'Parameter Values'!B$107)</f>
        <v>22900</v>
      </c>
      <c r="P47" s="19">
        <f>IFERROR(VLOOKUP($A47,'Parameter Values'!$A$78:$E$107,3,FALSE),'Parameter Values'!C$107)</f>
        <v>63700</v>
      </c>
      <c r="Q47" s="19">
        <f>IFERROR(VLOOKUP($A47,'Parameter Values'!$A$78:$E$107,4,FALSE),'Parameter Values'!D$107)</f>
        <v>1108000</v>
      </c>
      <c r="R47" s="19">
        <f>IFERROR(VLOOKUP($A47,'Parameter Values'!$A$78:$E$107,5,FALSE),'Parameter Values'!E$107)</f>
        <v>305</v>
      </c>
      <c r="S47" s="19">
        <f t="shared" si="0"/>
        <v>0</v>
      </c>
      <c r="T47" s="18">
        <f t="shared" si="1"/>
        <v>0</v>
      </c>
      <c r="AA47" s="13"/>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s="14"/>
    </row>
    <row r="48" spans="1:74" x14ac:dyDescent="0.25">
      <c r="A48" s="1">
        <f>IF(A47&lt;'Project Information'!B$11,A47+1,"")</f>
        <v>2040</v>
      </c>
      <c r="B48" s="136">
        <v>0</v>
      </c>
      <c r="C48" s="136">
        <v>0</v>
      </c>
      <c r="D48" s="136">
        <v>0</v>
      </c>
      <c r="E48" s="137">
        <v>0</v>
      </c>
      <c r="F48" s="1"/>
      <c r="G48" s="27">
        <v>0</v>
      </c>
      <c r="H48" s="27">
        <v>0</v>
      </c>
      <c r="I48" s="27">
        <v>0</v>
      </c>
      <c r="J48" s="27">
        <v>0</v>
      </c>
      <c r="K48" s="27">
        <v>0</v>
      </c>
      <c r="L48" s="27">
        <v>0</v>
      </c>
      <c r="M48" s="27">
        <v>0</v>
      </c>
      <c r="N48" s="27">
        <v>0</v>
      </c>
      <c r="O48" s="19">
        <f>IFERROR(VLOOKUP($A48,'Parameter Values'!$A$78:$E$107,2,FALSE),'Parameter Values'!B$107)</f>
        <v>22900</v>
      </c>
      <c r="P48" s="19">
        <f>IFERROR(VLOOKUP($A48,'Parameter Values'!$A$78:$E$107,3,FALSE),'Parameter Values'!C$107)</f>
        <v>63700</v>
      </c>
      <c r="Q48" s="19">
        <f>IFERROR(VLOOKUP($A48,'Parameter Values'!$A$78:$E$107,4,FALSE),'Parameter Values'!D$107)</f>
        <v>1108000</v>
      </c>
      <c r="R48" s="19">
        <f>IFERROR(VLOOKUP($A48,'Parameter Values'!$A$78:$E$107,5,FALSE),'Parameter Values'!E$107)</f>
        <v>310</v>
      </c>
      <c r="S48" s="19">
        <f t="shared" si="0"/>
        <v>0</v>
      </c>
      <c r="T48" s="18">
        <f t="shared" si="1"/>
        <v>0</v>
      </c>
      <c r="AA48" s="13"/>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s="14"/>
    </row>
    <row r="49" spans="1:74" x14ac:dyDescent="0.25">
      <c r="A49" s="1">
        <f>IF(A48&lt;'Project Information'!B$11,A48+1,"")</f>
        <v>2041</v>
      </c>
      <c r="B49" s="136">
        <v>0</v>
      </c>
      <c r="C49" s="136">
        <v>0</v>
      </c>
      <c r="D49" s="136">
        <v>0</v>
      </c>
      <c r="E49" s="137">
        <v>0</v>
      </c>
      <c r="F49" s="1"/>
      <c r="G49" s="27">
        <v>0</v>
      </c>
      <c r="H49" s="27">
        <v>0</v>
      </c>
      <c r="I49" s="27">
        <v>0</v>
      </c>
      <c r="J49" s="27">
        <v>0</v>
      </c>
      <c r="K49" s="27">
        <v>0</v>
      </c>
      <c r="L49" s="27">
        <v>0</v>
      </c>
      <c r="M49" s="27">
        <v>0</v>
      </c>
      <c r="N49" s="27">
        <v>0</v>
      </c>
      <c r="O49" s="19">
        <f>IFERROR(VLOOKUP($A49,'Parameter Values'!$A$78:$E$107,2,FALSE),'Parameter Values'!B$107)</f>
        <v>22900</v>
      </c>
      <c r="P49" s="19">
        <f>IFERROR(VLOOKUP($A49,'Parameter Values'!$A$78:$E$107,3,FALSE),'Parameter Values'!C$107)</f>
        <v>63700</v>
      </c>
      <c r="Q49" s="19">
        <f>IFERROR(VLOOKUP($A49,'Parameter Values'!$A$78:$E$107,4,FALSE),'Parameter Values'!D$107)</f>
        <v>1108000</v>
      </c>
      <c r="R49" s="19">
        <f>IFERROR(VLOOKUP($A49,'Parameter Values'!$A$78:$E$107,5,FALSE),'Parameter Values'!E$107)</f>
        <v>314</v>
      </c>
      <c r="S49" s="19">
        <f t="shared" si="0"/>
        <v>0</v>
      </c>
      <c r="T49" s="18">
        <f t="shared" si="1"/>
        <v>0</v>
      </c>
      <c r="AA49" s="13"/>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s="14"/>
    </row>
    <row r="50" spans="1:74" x14ac:dyDescent="0.25">
      <c r="A50" s="1">
        <f>IF(A49&lt;'Project Information'!B$11,A49+1,"")</f>
        <v>2042</v>
      </c>
      <c r="B50" s="136">
        <v>0</v>
      </c>
      <c r="C50" s="136">
        <v>0</v>
      </c>
      <c r="D50" s="136">
        <v>0</v>
      </c>
      <c r="E50" s="137">
        <v>0</v>
      </c>
      <c r="F50" s="1"/>
      <c r="G50" s="27">
        <v>0</v>
      </c>
      <c r="H50" s="27">
        <v>0</v>
      </c>
      <c r="I50" s="27">
        <v>0</v>
      </c>
      <c r="J50" s="27">
        <v>0</v>
      </c>
      <c r="K50" s="27">
        <v>0</v>
      </c>
      <c r="L50" s="27">
        <v>0</v>
      </c>
      <c r="M50" s="27">
        <v>0</v>
      </c>
      <c r="N50" s="27">
        <v>0</v>
      </c>
      <c r="O50" s="19">
        <f>IFERROR(VLOOKUP($A50,'Parameter Values'!$A$78:$E$107,2,FALSE),'Parameter Values'!B$107)</f>
        <v>22900</v>
      </c>
      <c r="P50" s="19">
        <f>IFERROR(VLOOKUP($A50,'Parameter Values'!$A$78:$E$107,3,FALSE),'Parameter Values'!C$107)</f>
        <v>63700</v>
      </c>
      <c r="Q50" s="19">
        <f>IFERROR(VLOOKUP($A50,'Parameter Values'!$A$78:$E$107,4,FALSE),'Parameter Values'!D$107)</f>
        <v>1108000</v>
      </c>
      <c r="R50" s="19">
        <f>IFERROR(VLOOKUP($A50,'Parameter Values'!$A$78:$E$107,5,FALSE),'Parameter Values'!E$107)</f>
        <v>319</v>
      </c>
      <c r="S50" s="19">
        <f t="shared" si="0"/>
        <v>0</v>
      </c>
      <c r="T50" s="18">
        <f t="shared" si="1"/>
        <v>0</v>
      </c>
      <c r="AA50" s="13"/>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s="14"/>
    </row>
    <row r="51" spans="1:74" x14ac:dyDescent="0.25">
      <c r="A51" s="1">
        <f>IF(A50&lt;'Project Information'!B$11,A50+1,"")</f>
        <v>2043</v>
      </c>
      <c r="B51" s="136">
        <v>0</v>
      </c>
      <c r="C51" s="136">
        <v>0</v>
      </c>
      <c r="D51" s="136">
        <v>0</v>
      </c>
      <c r="E51" s="137">
        <v>0</v>
      </c>
      <c r="F51" s="1"/>
      <c r="G51" s="27">
        <v>0</v>
      </c>
      <c r="H51" s="27">
        <v>0</v>
      </c>
      <c r="I51" s="27">
        <v>0</v>
      </c>
      <c r="J51" s="27">
        <v>0</v>
      </c>
      <c r="K51" s="27">
        <v>0</v>
      </c>
      <c r="L51" s="27">
        <v>0</v>
      </c>
      <c r="M51" s="27">
        <v>0</v>
      </c>
      <c r="N51" s="27">
        <v>0</v>
      </c>
      <c r="O51" s="19">
        <f>IFERROR(VLOOKUP($A51,'Parameter Values'!$A$78:$E$107,2,FALSE),'Parameter Values'!B$107)</f>
        <v>22900</v>
      </c>
      <c r="P51" s="19">
        <f>IFERROR(VLOOKUP($A51,'Parameter Values'!$A$78:$E$107,3,FALSE),'Parameter Values'!C$107)</f>
        <v>63700</v>
      </c>
      <c r="Q51" s="19">
        <f>IFERROR(VLOOKUP($A51,'Parameter Values'!$A$78:$E$107,4,FALSE),'Parameter Values'!D$107)</f>
        <v>1108000</v>
      </c>
      <c r="R51" s="19">
        <f>IFERROR(VLOOKUP($A51,'Parameter Values'!$A$78:$E$107,5,FALSE),'Parameter Values'!E$107)</f>
        <v>324</v>
      </c>
      <c r="S51" s="19">
        <f t="shared" si="0"/>
        <v>0</v>
      </c>
      <c r="T51" s="18">
        <f t="shared" si="1"/>
        <v>0</v>
      </c>
      <c r="AA51" s="13"/>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s="14"/>
    </row>
    <row r="52" spans="1:74" x14ac:dyDescent="0.25">
      <c r="A52" s="1">
        <f>IF(A51&lt;'Project Information'!B$11,A51+1,"")</f>
        <v>2044</v>
      </c>
      <c r="B52" s="136">
        <v>0</v>
      </c>
      <c r="C52" s="136">
        <v>0</v>
      </c>
      <c r="D52" s="136">
        <v>0</v>
      </c>
      <c r="E52" s="137">
        <v>0</v>
      </c>
      <c r="F52" s="1"/>
      <c r="G52" s="27">
        <v>0</v>
      </c>
      <c r="H52" s="27">
        <v>0</v>
      </c>
      <c r="I52" s="27">
        <v>0</v>
      </c>
      <c r="J52" s="27">
        <v>0</v>
      </c>
      <c r="K52" s="27">
        <v>0</v>
      </c>
      <c r="L52" s="27">
        <v>0</v>
      </c>
      <c r="M52" s="27">
        <v>0</v>
      </c>
      <c r="N52" s="27">
        <v>0</v>
      </c>
      <c r="O52" s="19">
        <f>IFERROR(VLOOKUP($A52,'Parameter Values'!$A$78:$E$107,2,FALSE),'Parameter Values'!B$107)</f>
        <v>22900</v>
      </c>
      <c r="P52" s="19">
        <f>IFERROR(VLOOKUP($A52,'Parameter Values'!$A$78:$E$107,3,FALSE),'Parameter Values'!C$107)</f>
        <v>63700</v>
      </c>
      <c r="Q52" s="19">
        <f>IFERROR(VLOOKUP($A52,'Parameter Values'!$A$78:$E$107,4,FALSE),'Parameter Values'!D$107)</f>
        <v>1108000</v>
      </c>
      <c r="R52" s="19">
        <f>IFERROR(VLOOKUP($A52,'Parameter Values'!$A$78:$E$107,5,FALSE),'Parameter Values'!E$107)</f>
        <v>328</v>
      </c>
      <c r="S52" s="19">
        <f t="shared" si="0"/>
        <v>0</v>
      </c>
      <c r="T52" s="18">
        <f t="shared" si="1"/>
        <v>0</v>
      </c>
      <c r="AA52" s="13"/>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s="14"/>
    </row>
    <row r="53" spans="1:74" x14ac:dyDescent="0.25">
      <c r="A53" s="1" t="str">
        <f>IF(A52&lt;'Project Information'!B$11,A52+1,"")</f>
        <v/>
      </c>
      <c r="B53" s="136">
        <v>0</v>
      </c>
      <c r="C53" s="136">
        <v>0</v>
      </c>
      <c r="D53" s="136">
        <v>0</v>
      </c>
      <c r="E53" s="137">
        <v>0</v>
      </c>
      <c r="F53" s="1"/>
      <c r="G53" s="27">
        <v>0</v>
      </c>
      <c r="H53" s="27">
        <v>0</v>
      </c>
      <c r="I53" s="27">
        <v>0</v>
      </c>
      <c r="J53" s="27">
        <v>0</v>
      </c>
      <c r="K53" s="27">
        <v>0</v>
      </c>
      <c r="L53" s="27">
        <v>0</v>
      </c>
      <c r="M53" s="27">
        <v>0</v>
      </c>
      <c r="N53" s="27">
        <v>0</v>
      </c>
      <c r="O53" s="19">
        <f>IFERROR(VLOOKUP($A53,'Parameter Values'!$A$78:$E$107,2,FALSE),'Parameter Values'!B$107)</f>
        <v>22900</v>
      </c>
      <c r="P53" s="19">
        <f>IFERROR(VLOOKUP($A53,'Parameter Values'!$A$78:$E$107,3,FALSE),'Parameter Values'!C$107)</f>
        <v>63700</v>
      </c>
      <c r="Q53" s="19">
        <f>IFERROR(VLOOKUP($A53,'Parameter Values'!$A$78:$E$107,4,FALSE),'Parameter Values'!D$107)</f>
        <v>1108000</v>
      </c>
      <c r="R53" s="19">
        <f>IFERROR(VLOOKUP($A53,'Parameter Values'!$A$78:$E$107,5,FALSE),'Parameter Values'!E$107)</f>
        <v>366</v>
      </c>
      <c r="S53" s="19">
        <f t="shared" si="0"/>
        <v>0</v>
      </c>
      <c r="T53" s="18">
        <f t="shared" si="1"/>
        <v>0</v>
      </c>
      <c r="AA53" s="1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s="14"/>
    </row>
    <row r="54" spans="1:74" x14ac:dyDescent="0.25">
      <c r="A54" s="1" t="str">
        <f>IF(A53&lt;'Project Information'!B$11,A53+1,"")</f>
        <v/>
      </c>
      <c r="B54" s="136">
        <v>0</v>
      </c>
      <c r="C54" s="136">
        <v>0</v>
      </c>
      <c r="D54" s="136">
        <v>0</v>
      </c>
      <c r="E54" s="137">
        <v>0</v>
      </c>
      <c r="F54" s="1"/>
      <c r="G54" s="27">
        <v>0</v>
      </c>
      <c r="H54" s="27">
        <v>0</v>
      </c>
      <c r="I54" s="27">
        <v>0</v>
      </c>
      <c r="J54" s="27">
        <v>0</v>
      </c>
      <c r="K54" s="27">
        <v>0</v>
      </c>
      <c r="L54" s="27">
        <v>0</v>
      </c>
      <c r="M54" s="27">
        <v>0</v>
      </c>
      <c r="N54" s="27">
        <v>0</v>
      </c>
      <c r="O54" s="19">
        <f>IFERROR(VLOOKUP($A54,'Parameter Values'!$A$78:$E$107,2,FALSE),'Parameter Values'!B$107)</f>
        <v>22900</v>
      </c>
      <c r="P54" s="19">
        <f>IFERROR(VLOOKUP($A54,'Parameter Values'!$A$78:$E$107,3,FALSE),'Parameter Values'!C$107)</f>
        <v>63700</v>
      </c>
      <c r="Q54" s="19">
        <f>IFERROR(VLOOKUP($A54,'Parameter Values'!$A$78:$E$107,4,FALSE),'Parameter Values'!D$107)</f>
        <v>1108000</v>
      </c>
      <c r="R54" s="19">
        <f>IFERROR(VLOOKUP($A54,'Parameter Values'!$A$78:$E$107,5,FALSE),'Parameter Values'!E$107)</f>
        <v>366</v>
      </c>
      <c r="S54" s="19">
        <f t="shared" si="0"/>
        <v>0</v>
      </c>
      <c r="T54" s="18">
        <f t="shared" si="1"/>
        <v>0</v>
      </c>
      <c r="AA54" s="13"/>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s="14"/>
    </row>
    <row r="55" spans="1:74" x14ac:dyDescent="0.25">
      <c r="A55" s="1" t="str">
        <f>IF(A54&lt;'Project Information'!B$11,A54+1,"")</f>
        <v/>
      </c>
      <c r="B55" s="136">
        <v>0</v>
      </c>
      <c r="C55" s="136">
        <v>0</v>
      </c>
      <c r="D55" s="136">
        <v>0</v>
      </c>
      <c r="E55" s="137">
        <v>0</v>
      </c>
      <c r="F55" s="1"/>
      <c r="G55" s="27">
        <v>0</v>
      </c>
      <c r="H55" s="27">
        <v>0</v>
      </c>
      <c r="I55" s="27">
        <v>0</v>
      </c>
      <c r="J55" s="27">
        <v>0</v>
      </c>
      <c r="K55" s="27">
        <v>0</v>
      </c>
      <c r="L55" s="27">
        <v>0</v>
      </c>
      <c r="M55" s="27">
        <v>0</v>
      </c>
      <c r="N55" s="27">
        <v>0</v>
      </c>
      <c r="O55" s="19">
        <f>IFERROR(VLOOKUP($A55,'Parameter Values'!$A$78:$E$107,2,FALSE),'Parameter Values'!B$107)</f>
        <v>22900</v>
      </c>
      <c r="P55" s="19">
        <f>IFERROR(VLOOKUP($A55,'Parameter Values'!$A$78:$E$107,3,FALSE),'Parameter Values'!C$107)</f>
        <v>63700</v>
      </c>
      <c r="Q55" s="19">
        <f>IFERROR(VLOOKUP($A55,'Parameter Values'!$A$78:$E$107,4,FALSE),'Parameter Values'!D$107)</f>
        <v>1108000</v>
      </c>
      <c r="R55" s="19">
        <f>IFERROR(VLOOKUP($A55,'Parameter Values'!$A$78:$E$107,5,FALSE),'Parameter Values'!E$107)</f>
        <v>366</v>
      </c>
      <c r="S55" s="19">
        <f t="shared" si="0"/>
        <v>0</v>
      </c>
      <c r="T55" s="18">
        <f t="shared" si="1"/>
        <v>0</v>
      </c>
      <c r="AA55" s="13"/>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s="14"/>
    </row>
    <row r="56" spans="1:74" x14ac:dyDescent="0.25">
      <c r="A56" s="1" t="str">
        <f>IF(A55&lt;'Project Information'!B$11,A55+1,"")</f>
        <v/>
      </c>
      <c r="B56" s="136">
        <v>0</v>
      </c>
      <c r="C56" s="136">
        <v>0</v>
      </c>
      <c r="D56" s="136">
        <v>0</v>
      </c>
      <c r="E56" s="137">
        <v>0</v>
      </c>
      <c r="F56" s="1"/>
      <c r="G56" s="27">
        <v>0</v>
      </c>
      <c r="H56" s="27">
        <v>0</v>
      </c>
      <c r="I56" s="27">
        <v>0</v>
      </c>
      <c r="J56" s="27">
        <v>0</v>
      </c>
      <c r="K56" s="27">
        <v>0</v>
      </c>
      <c r="L56" s="27">
        <v>0</v>
      </c>
      <c r="M56" s="27">
        <v>0</v>
      </c>
      <c r="N56" s="27">
        <v>0</v>
      </c>
      <c r="O56" s="19">
        <f>IFERROR(VLOOKUP($A56,'Parameter Values'!$A$78:$E$107,2,FALSE),'Parameter Values'!B$107)</f>
        <v>22900</v>
      </c>
      <c r="P56" s="19">
        <f>IFERROR(VLOOKUP($A56,'Parameter Values'!$A$78:$E$107,3,FALSE),'Parameter Values'!C$107)</f>
        <v>63700</v>
      </c>
      <c r="Q56" s="19">
        <f>IFERROR(VLOOKUP($A56,'Parameter Values'!$A$78:$E$107,4,FALSE),'Parameter Values'!D$107)</f>
        <v>1108000</v>
      </c>
      <c r="R56" s="19">
        <f>IFERROR(VLOOKUP($A56,'Parameter Values'!$A$78:$E$107,5,FALSE),'Parameter Values'!E$107)</f>
        <v>366</v>
      </c>
      <c r="S56" s="19">
        <f t="shared" si="0"/>
        <v>0</v>
      </c>
      <c r="T56" s="18">
        <f t="shared" si="1"/>
        <v>0</v>
      </c>
      <c r="AA56" s="13"/>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s="14"/>
    </row>
    <row r="57" spans="1:74" x14ac:dyDescent="0.25">
      <c r="A57" s="1" t="str">
        <f>IF(A56&lt;'Project Information'!B$11,A56+1,"")</f>
        <v/>
      </c>
      <c r="B57" s="136">
        <v>0</v>
      </c>
      <c r="C57" s="136">
        <v>0</v>
      </c>
      <c r="D57" s="136">
        <v>0</v>
      </c>
      <c r="E57" s="137">
        <v>0</v>
      </c>
      <c r="F57" s="1"/>
      <c r="G57" s="27">
        <v>0</v>
      </c>
      <c r="H57" s="27">
        <v>0</v>
      </c>
      <c r="I57" s="27">
        <v>0</v>
      </c>
      <c r="J57" s="27">
        <v>0</v>
      </c>
      <c r="K57" s="27">
        <v>0</v>
      </c>
      <c r="L57" s="27">
        <v>0</v>
      </c>
      <c r="M57" s="27">
        <v>0</v>
      </c>
      <c r="N57" s="27">
        <v>0</v>
      </c>
      <c r="O57" s="19">
        <f>IFERROR(VLOOKUP($A57,'Parameter Values'!$A$78:$E$107,2,FALSE),'Parameter Values'!B$107)</f>
        <v>22900</v>
      </c>
      <c r="P57" s="19">
        <f>IFERROR(VLOOKUP($A57,'Parameter Values'!$A$78:$E$107,3,FALSE),'Parameter Values'!C$107)</f>
        <v>63700</v>
      </c>
      <c r="Q57" s="19">
        <f>IFERROR(VLOOKUP($A57,'Parameter Values'!$A$78:$E$107,4,FALSE),'Parameter Values'!D$107)</f>
        <v>1108000</v>
      </c>
      <c r="R57" s="19">
        <f>IFERROR(VLOOKUP($A57,'Parameter Values'!$A$78:$E$107,5,FALSE),'Parameter Values'!E$107)</f>
        <v>366</v>
      </c>
      <c r="S57" s="19">
        <f t="shared" si="0"/>
        <v>0</v>
      </c>
      <c r="T57" s="18">
        <f t="shared" si="1"/>
        <v>0</v>
      </c>
      <c r="AA57" s="13"/>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s="14"/>
    </row>
    <row r="58" spans="1:74" x14ac:dyDescent="0.25">
      <c r="A58" s="1" t="str">
        <f>IF(A57&lt;'Project Information'!B$11,A57+1,"")</f>
        <v/>
      </c>
      <c r="B58" s="136">
        <v>0</v>
      </c>
      <c r="C58" s="136">
        <v>0</v>
      </c>
      <c r="D58" s="136">
        <v>0</v>
      </c>
      <c r="E58" s="137">
        <v>0</v>
      </c>
      <c r="F58" s="1"/>
      <c r="G58" s="27">
        <v>0</v>
      </c>
      <c r="H58" s="27">
        <v>0</v>
      </c>
      <c r="I58" s="27">
        <v>0</v>
      </c>
      <c r="J58" s="27">
        <v>0</v>
      </c>
      <c r="K58" s="27">
        <v>0</v>
      </c>
      <c r="L58" s="27">
        <v>0</v>
      </c>
      <c r="M58" s="27">
        <v>0</v>
      </c>
      <c r="N58" s="27">
        <v>0</v>
      </c>
      <c r="O58" s="19">
        <f>IFERROR(VLOOKUP($A58,'Parameter Values'!$A$78:$E$107,2,FALSE),'Parameter Values'!B$107)</f>
        <v>22900</v>
      </c>
      <c r="P58" s="19">
        <f>IFERROR(VLOOKUP($A58,'Parameter Values'!$A$78:$E$107,3,FALSE),'Parameter Values'!C$107)</f>
        <v>63700</v>
      </c>
      <c r="Q58" s="19">
        <f>IFERROR(VLOOKUP($A58,'Parameter Values'!$A$78:$E$107,4,FALSE),'Parameter Values'!D$107)</f>
        <v>1108000</v>
      </c>
      <c r="R58" s="19">
        <f>IFERROR(VLOOKUP($A58,'Parameter Values'!$A$78:$E$107,5,FALSE),'Parameter Values'!E$107)</f>
        <v>366</v>
      </c>
      <c r="S58" s="19">
        <f t="shared" si="0"/>
        <v>0</v>
      </c>
      <c r="T58" s="18">
        <f t="shared" si="1"/>
        <v>0</v>
      </c>
      <c r="AA58" s="13"/>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s="14"/>
    </row>
    <row r="59" spans="1:74" x14ac:dyDescent="0.25">
      <c r="A59" s="1" t="str">
        <f>IF(A58&lt;'Project Information'!B$11,A58+1,"")</f>
        <v/>
      </c>
      <c r="B59" s="136">
        <v>0</v>
      </c>
      <c r="C59" s="136">
        <v>0</v>
      </c>
      <c r="D59" s="136">
        <v>0</v>
      </c>
      <c r="E59" s="137">
        <v>0</v>
      </c>
      <c r="F59" s="1"/>
      <c r="G59" s="27">
        <v>0</v>
      </c>
      <c r="H59" s="27">
        <v>0</v>
      </c>
      <c r="I59" s="27">
        <v>0</v>
      </c>
      <c r="J59" s="27">
        <v>0</v>
      </c>
      <c r="K59" s="27">
        <v>0</v>
      </c>
      <c r="L59" s="27">
        <v>0</v>
      </c>
      <c r="M59" s="27">
        <v>0</v>
      </c>
      <c r="N59" s="27">
        <v>0</v>
      </c>
      <c r="O59" s="19">
        <f>IFERROR(VLOOKUP($A59,'Parameter Values'!$A$78:$E$107,2,FALSE),'Parameter Values'!B$107)</f>
        <v>22900</v>
      </c>
      <c r="P59" s="19">
        <f>IFERROR(VLOOKUP($A59,'Parameter Values'!$A$78:$E$107,3,FALSE),'Parameter Values'!C$107)</f>
        <v>63700</v>
      </c>
      <c r="Q59" s="19">
        <f>IFERROR(VLOOKUP($A59,'Parameter Values'!$A$78:$E$107,4,FALSE),'Parameter Values'!D$107)</f>
        <v>1108000</v>
      </c>
      <c r="R59" s="19">
        <f>IFERROR(VLOOKUP($A59,'Parameter Values'!$A$78:$E$107,5,FALSE),'Parameter Values'!E$107)</f>
        <v>366</v>
      </c>
      <c r="S59" s="19">
        <f t="shared" si="0"/>
        <v>0</v>
      </c>
      <c r="T59" s="18">
        <f t="shared" si="1"/>
        <v>0</v>
      </c>
      <c r="AA59" s="13"/>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s="14"/>
    </row>
    <row r="60" spans="1:74" x14ac:dyDescent="0.25">
      <c r="A60" s="1" t="str">
        <f>IF(A59&lt;'Project Information'!B$11,A59+1,"")</f>
        <v/>
      </c>
      <c r="B60" s="136">
        <v>0</v>
      </c>
      <c r="C60" s="136">
        <v>0</v>
      </c>
      <c r="D60" s="136">
        <v>0</v>
      </c>
      <c r="E60" s="137">
        <v>0</v>
      </c>
      <c r="F60" s="1"/>
      <c r="G60" s="27">
        <v>0</v>
      </c>
      <c r="H60" s="27">
        <v>0</v>
      </c>
      <c r="I60" s="27">
        <v>0</v>
      </c>
      <c r="J60" s="27">
        <v>0</v>
      </c>
      <c r="K60" s="27">
        <v>0</v>
      </c>
      <c r="L60" s="27">
        <v>0</v>
      </c>
      <c r="M60" s="27">
        <v>0</v>
      </c>
      <c r="N60" s="27">
        <v>0</v>
      </c>
      <c r="O60" s="19">
        <f>IFERROR(VLOOKUP($A60,'Parameter Values'!$A$78:$E$107,2,FALSE),'Parameter Values'!B$107)</f>
        <v>22900</v>
      </c>
      <c r="P60" s="19">
        <f>IFERROR(VLOOKUP($A60,'Parameter Values'!$A$78:$E$107,3,FALSE),'Parameter Values'!C$107)</f>
        <v>63700</v>
      </c>
      <c r="Q60" s="19">
        <f>IFERROR(VLOOKUP($A60,'Parameter Values'!$A$78:$E$107,4,FALSE),'Parameter Values'!D$107)</f>
        <v>1108000</v>
      </c>
      <c r="R60" s="19">
        <f>IFERROR(VLOOKUP($A60,'Parameter Values'!$A$78:$E$107,5,FALSE),'Parameter Values'!E$107)</f>
        <v>366</v>
      </c>
      <c r="S60" s="19">
        <f t="shared" si="0"/>
        <v>0</v>
      </c>
      <c r="T60" s="18">
        <f t="shared" si="1"/>
        <v>0</v>
      </c>
      <c r="AA60" s="13"/>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s="14"/>
    </row>
    <row r="61" spans="1:74" x14ac:dyDescent="0.25">
      <c r="A61" s="1" t="str">
        <f>IF(A60&lt;'Project Information'!B$11,A60+1,"")</f>
        <v/>
      </c>
      <c r="B61" s="136">
        <v>0</v>
      </c>
      <c r="C61" s="136">
        <v>0</v>
      </c>
      <c r="D61" s="136">
        <v>0</v>
      </c>
      <c r="E61" s="137">
        <v>0</v>
      </c>
      <c r="F61" s="1"/>
      <c r="G61" s="27">
        <v>0</v>
      </c>
      <c r="H61" s="27">
        <v>0</v>
      </c>
      <c r="I61" s="27">
        <v>0</v>
      </c>
      <c r="J61" s="27">
        <v>0</v>
      </c>
      <c r="K61" s="27">
        <v>0</v>
      </c>
      <c r="L61" s="27">
        <v>0</v>
      </c>
      <c r="M61" s="27">
        <v>0</v>
      </c>
      <c r="N61" s="27">
        <v>0</v>
      </c>
      <c r="O61" s="19">
        <f>IFERROR(VLOOKUP($A61,'Parameter Values'!$A$78:$E$107,2,FALSE),'Parameter Values'!B$107)</f>
        <v>22900</v>
      </c>
      <c r="P61" s="19">
        <f>IFERROR(VLOOKUP($A61,'Parameter Values'!$A$78:$E$107,3,FALSE),'Parameter Values'!C$107)</f>
        <v>63700</v>
      </c>
      <c r="Q61" s="19">
        <f>IFERROR(VLOOKUP($A61,'Parameter Values'!$A$78:$E$107,4,FALSE),'Parameter Values'!D$107)</f>
        <v>1108000</v>
      </c>
      <c r="R61" s="19">
        <f>IFERROR(VLOOKUP($A61,'Parameter Values'!$A$78:$E$107,5,FALSE),'Parameter Values'!E$107)</f>
        <v>366</v>
      </c>
      <c r="S61" s="19">
        <f t="shared" si="0"/>
        <v>0</v>
      </c>
      <c r="T61" s="18">
        <f t="shared" si="1"/>
        <v>0</v>
      </c>
      <c r="AA61" s="13"/>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s="14"/>
    </row>
    <row r="62" spans="1:74" x14ac:dyDescent="0.25">
      <c r="A62" s="1" t="str">
        <f>IF(A61&lt;'Project Information'!B$11,A61+1,"")</f>
        <v/>
      </c>
      <c r="B62" s="138">
        <v>0</v>
      </c>
      <c r="C62" s="138">
        <v>0</v>
      </c>
      <c r="D62" s="138">
        <v>0</v>
      </c>
      <c r="E62" s="139">
        <v>0</v>
      </c>
      <c r="F62" s="2"/>
      <c r="G62" s="34">
        <v>0</v>
      </c>
      <c r="H62" s="34">
        <v>0</v>
      </c>
      <c r="I62" s="34">
        <v>0</v>
      </c>
      <c r="J62" s="34">
        <v>0</v>
      </c>
      <c r="K62" s="34">
        <v>0</v>
      </c>
      <c r="L62" s="34">
        <v>0</v>
      </c>
      <c r="M62" s="34">
        <v>0</v>
      </c>
      <c r="N62" s="23">
        <v>0</v>
      </c>
      <c r="O62" s="20">
        <f>IFERROR(VLOOKUP($A62,'Parameter Values'!$A$78:$E$107,2,FALSE),'Parameter Values'!B$107)</f>
        <v>22900</v>
      </c>
      <c r="P62" s="20">
        <f>IFERROR(VLOOKUP($A62,'Parameter Values'!$A$78:$E$107,3,FALSE),'Parameter Values'!C$107)</f>
        <v>63700</v>
      </c>
      <c r="Q62" s="20">
        <f>IFERROR(VLOOKUP($A62,'Parameter Values'!$A$78:$E$107,4,FALSE),'Parameter Values'!D$107)</f>
        <v>1108000</v>
      </c>
      <c r="R62" s="20">
        <f>IFERROR(VLOOKUP($A62,'Parameter Values'!$A$78:$E$107,5,FALSE),'Parameter Values'!E$107)</f>
        <v>366</v>
      </c>
      <c r="S62" s="19">
        <f t="shared" si="0"/>
        <v>0</v>
      </c>
      <c r="T62" s="18">
        <f t="shared" si="1"/>
        <v>0</v>
      </c>
      <c r="AA62" s="13"/>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s="14"/>
    </row>
    <row r="63" spans="1:74" x14ac:dyDescent="0.25">
      <c r="AA63" s="1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s="14"/>
    </row>
    <row r="64" spans="1:74" x14ac:dyDescent="0.25">
      <c r="AA64" s="13"/>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s="14"/>
    </row>
    <row r="65" spans="27:74" x14ac:dyDescent="0.25">
      <c r="AA65" s="13"/>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s="14"/>
    </row>
    <row r="66" spans="27:74" x14ac:dyDescent="0.25">
      <c r="AA66" s="13"/>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s="14"/>
    </row>
    <row r="67" spans="27:74" x14ac:dyDescent="0.25">
      <c r="AA67" s="13"/>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s="14"/>
    </row>
    <row r="68" spans="27:74" x14ac:dyDescent="0.25">
      <c r="AA68" s="13"/>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s="14"/>
    </row>
    <row r="69" spans="27:74" x14ac:dyDescent="0.25">
      <c r="AA69" s="13"/>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s="14"/>
    </row>
    <row r="70" spans="27:74" x14ac:dyDescent="0.25">
      <c r="AA70" s="13"/>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s="14"/>
    </row>
    <row r="71" spans="27:74" x14ac:dyDescent="0.25">
      <c r="AA71" s="13"/>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s="14"/>
    </row>
    <row r="72" spans="27:74" x14ac:dyDescent="0.25">
      <c r="AA72" s="13"/>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s="14"/>
    </row>
    <row r="73" spans="27:74" x14ac:dyDescent="0.25">
      <c r="AA73" s="1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s="14"/>
    </row>
    <row r="74" spans="27:74" x14ac:dyDescent="0.25">
      <c r="AA74" s="13"/>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s="14"/>
    </row>
    <row r="75" spans="27:74" x14ac:dyDescent="0.25">
      <c r="AA75" s="13"/>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s="14"/>
    </row>
    <row r="76" spans="27:74" x14ac:dyDescent="0.25">
      <c r="AA76" s="13"/>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s="14"/>
    </row>
    <row r="77" spans="27:74" x14ac:dyDescent="0.25">
      <c r="AA77" s="13"/>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s="14"/>
    </row>
    <row r="78" spans="27:74" x14ac:dyDescent="0.25">
      <c r="AA78" s="13"/>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s="14"/>
    </row>
    <row r="79" spans="27:74" x14ac:dyDescent="0.25">
      <c r="AA79" s="13"/>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s="14"/>
    </row>
    <row r="80" spans="27:74" x14ac:dyDescent="0.25">
      <c r="AA80" s="13"/>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s="14"/>
    </row>
    <row r="81" spans="27:74" x14ac:dyDescent="0.25">
      <c r="AA81" s="13"/>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s="14"/>
    </row>
    <row r="82" spans="27:74" x14ac:dyDescent="0.25">
      <c r="AA82" s="13"/>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s="14"/>
    </row>
    <row r="83" spans="27:74" x14ac:dyDescent="0.25">
      <c r="AA83" s="1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s="14"/>
    </row>
    <row r="84" spans="27:74" x14ac:dyDescent="0.25">
      <c r="AA84" s="13"/>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s="14"/>
    </row>
    <row r="85" spans="27:74" x14ac:dyDescent="0.25">
      <c r="AA85" s="13"/>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s="14"/>
    </row>
    <row r="86" spans="27:74" x14ac:dyDescent="0.25">
      <c r="AA86" s="13"/>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s="14"/>
    </row>
    <row r="87" spans="27:74" x14ac:dyDescent="0.25">
      <c r="AA87" s="13"/>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s="14"/>
    </row>
    <row r="88" spans="27:74" x14ac:dyDescent="0.25">
      <c r="AA88" s="13"/>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s="14"/>
    </row>
    <row r="89" spans="27:74" x14ac:dyDescent="0.25">
      <c r="AA89" s="13"/>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s="14"/>
    </row>
    <row r="90" spans="27:74" x14ac:dyDescent="0.25">
      <c r="AA90" s="13"/>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s="14"/>
    </row>
    <row r="91" spans="27:74" x14ac:dyDescent="0.25">
      <c r="AA91" s="13"/>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s="14"/>
    </row>
    <row r="92" spans="27:74" x14ac:dyDescent="0.25">
      <c r="AA92" s="13"/>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s="14"/>
    </row>
    <row r="93" spans="27:74" x14ac:dyDescent="0.25">
      <c r="AA93" s="1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s="14"/>
    </row>
    <row r="94" spans="27:74" x14ac:dyDescent="0.25">
      <c r="AA94" s="13"/>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s="14"/>
    </row>
    <row r="95" spans="27:74" x14ac:dyDescent="0.25">
      <c r="AA95" s="13"/>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s="14"/>
    </row>
    <row r="96" spans="27:74" x14ac:dyDescent="0.25">
      <c r="AA96" s="13"/>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s="14"/>
    </row>
    <row r="97" spans="27:74" x14ac:dyDescent="0.25">
      <c r="AA97" s="13"/>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s="14"/>
    </row>
    <row r="98" spans="27:74" x14ac:dyDescent="0.25">
      <c r="AA98" s="13"/>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s="14"/>
    </row>
    <row r="99" spans="27:74" x14ac:dyDescent="0.25">
      <c r="AA99" s="13"/>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s="14"/>
    </row>
    <row r="100" spans="27:74" x14ac:dyDescent="0.25">
      <c r="AA100" s="13"/>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s="14"/>
    </row>
    <row r="101" spans="27:74" x14ac:dyDescent="0.25">
      <c r="AA101" s="13"/>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s="14"/>
    </row>
    <row r="102" spans="27:74" x14ac:dyDescent="0.25">
      <c r="AA102" s="13"/>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s="14"/>
    </row>
    <row r="103" spans="27:74" x14ac:dyDescent="0.25">
      <c r="AA103" s="1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s="14"/>
    </row>
    <row r="104" spans="27:74" x14ac:dyDescent="0.25">
      <c r="AA104" s="13"/>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s="14"/>
    </row>
    <row r="105" spans="27:74" x14ac:dyDescent="0.25">
      <c r="AA105" s="13"/>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s="14"/>
    </row>
    <row r="106" spans="27:74" x14ac:dyDescent="0.25">
      <c r="AA106" s="13"/>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s="14"/>
    </row>
    <row r="107" spans="27:74" x14ac:dyDescent="0.25">
      <c r="AA107" s="13"/>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s="14"/>
    </row>
    <row r="108" spans="27:74" x14ac:dyDescent="0.25">
      <c r="AA108" s="13"/>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s="14"/>
    </row>
    <row r="109" spans="27:74" x14ac:dyDescent="0.25">
      <c r="AA109" s="13"/>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s="14"/>
    </row>
    <row r="110" spans="27:74" x14ac:dyDescent="0.25">
      <c r="AA110" s="13"/>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s="14"/>
    </row>
    <row r="111" spans="27:74" x14ac:dyDescent="0.25">
      <c r="AA111" s="13"/>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s="14"/>
    </row>
    <row r="112" spans="27:74" ht="15.75" thickBot="1" x14ac:dyDescent="0.3">
      <c r="AA112" s="15"/>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7"/>
    </row>
  </sheetData>
  <conditionalFormatting sqref="B33:E62">
    <cfRule type="expression" dxfId="10" priority="1">
      <formula>$A33=""</formula>
    </cfRule>
  </conditionalFormatting>
  <conditionalFormatting sqref="G33:N62">
    <cfRule type="expression" dxfId="9" priority="2">
      <formula>$A33=""</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F779B-5621-4FD7-9FF5-8762E5B5030F}">
  <sheetPr>
    <tabColor theme="9" tint="0.39997558519241921"/>
  </sheetPr>
  <dimension ref="A1:BA99"/>
  <sheetViews>
    <sheetView workbookViewId="0">
      <selection activeCell="A5" sqref="A5"/>
    </sheetView>
  </sheetViews>
  <sheetFormatPr defaultColWidth="9.140625" defaultRowHeight="15" x14ac:dyDescent="0.25"/>
  <cols>
    <col min="1" max="1" width="32" style="5" customWidth="1"/>
    <col min="2" max="2" width="24.42578125" style="5" customWidth="1"/>
    <col min="3" max="3" width="25.7109375" style="5" customWidth="1"/>
    <col min="4" max="4" width="24.42578125" style="5" customWidth="1"/>
    <col min="5" max="10" width="9.140625" style="5"/>
    <col min="11" max="11" width="10.28515625" style="5" customWidth="1"/>
    <col min="12" max="16384" width="9.140625" style="5"/>
  </cols>
  <sheetData>
    <row r="1" spans="1:11" ht="20.25" thickBot="1" x14ac:dyDescent="0.35">
      <c r="A1" s="96" t="s">
        <v>335</v>
      </c>
    </row>
    <row r="2" spans="1:11" ht="15.75" thickTop="1" x14ac:dyDescent="0.25">
      <c r="A2" s="152" t="s">
        <v>245</v>
      </c>
      <c r="B2" s="152"/>
      <c r="C2" s="152"/>
      <c r="D2" s="152"/>
      <c r="E2" s="152"/>
      <c r="F2" s="152"/>
      <c r="G2" s="152"/>
      <c r="H2" s="152"/>
      <c r="I2" s="152"/>
    </row>
    <row r="3" spans="1:11" x14ac:dyDescent="0.25">
      <c r="A3" s="5" t="s">
        <v>205</v>
      </c>
    </row>
    <row r="4" spans="1:11" x14ac:dyDescent="0.25">
      <c r="A4" s="153" t="s">
        <v>357</v>
      </c>
      <c r="B4" s="152"/>
      <c r="C4" s="152"/>
      <c r="D4" s="152"/>
      <c r="E4" s="152"/>
      <c r="F4" s="152"/>
      <c r="G4" s="152"/>
      <c r="H4" s="152"/>
      <c r="I4" s="152"/>
      <c r="J4" s="152"/>
      <c r="K4" s="152"/>
    </row>
    <row r="5" spans="1:11" x14ac:dyDescent="0.25">
      <c r="A5" s="38" t="s">
        <v>205</v>
      </c>
    </row>
    <row r="6" spans="1:11" x14ac:dyDescent="0.25">
      <c r="A6" s="97" t="s">
        <v>246</v>
      </c>
    </row>
    <row r="7" spans="1:11" x14ac:dyDescent="0.25">
      <c r="A7" s="117" t="s">
        <v>144</v>
      </c>
      <c r="B7" s="163" t="s">
        <v>259</v>
      </c>
      <c r="C7" s="164" t="s">
        <v>260</v>
      </c>
      <c r="D7" s="165" t="s">
        <v>261</v>
      </c>
    </row>
    <row r="8" spans="1:11" x14ac:dyDescent="0.25">
      <c r="A8" s="43" t="str">
        <f>'Parameter Values'!A231</f>
        <v>Light-Duty Vehicles - Urban</v>
      </c>
      <c r="B8" s="143">
        <f>'Parameter Values'!B231</f>
        <v>0.14299999999999999</v>
      </c>
      <c r="C8" s="144">
        <f>'Parameter Values'!C231</f>
        <v>2E-3</v>
      </c>
      <c r="D8" s="142">
        <f>'Parameter Values'!D231</f>
        <v>1.7999999999999999E-2</v>
      </c>
    </row>
    <row r="9" spans="1:11" x14ac:dyDescent="0.25">
      <c r="A9" s="43" t="str">
        <f>'Parameter Values'!A232</f>
        <v>Light-Duty Vehicles - Rural</v>
      </c>
      <c r="B9" s="143">
        <f>'Parameter Values'!B232</f>
        <v>0.03</v>
      </c>
      <c r="C9" s="144">
        <f>'Parameter Values'!C232</f>
        <v>2.0000000000000001E-4</v>
      </c>
      <c r="D9" s="142">
        <f>'Parameter Values'!D232</f>
        <v>0.10199999999999999</v>
      </c>
    </row>
    <row r="10" spans="1:11" x14ac:dyDescent="0.25">
      <c r="A10" s="43" t="str">
        <f>'Parameter Values'!A233</f>
        <v>Light-Duty Vehicles – All Locations</v>
      </c>
      <c r="B10" s="143">
        <f>'Parameter Values'!B233</f>
        <v>0.12</v>
      </c>
      <c r="C10" s="144">
        <f>'Parameter Values'!C233</f>
        <v>1.1000000000000001E-3</v>
      </c>
      <c r="D10" s="142">
        <f>'Parameter Values'!D233</f>
        <v>4.2000000000000003E-2</v>
      </c>
    </row>
    <row r="11" spans="1:11" x14ac:dyDescent="0.25">
      <c r="A11" s="43" t="str">
        <f>'Parameter Values'!A234</f>
        <v>Buses and Trucks - Urban</v>
      </c>
      <c r="B11" s="143">
        <f>'Parameter Values'!B234</f>
        <v>0.35799999999999998</v>
      </c>
      <c r="C11" s="144">
        <f>'Parameter Values'!C234</f>
        <v>4.53E-2</v>
      </c>
      <c r="D11" s="142">
        <f>'Parameter Values'!D234</f>
        <v>1.7000000000000001E-2</v>
      </c>
    </row>
    <row r="12" spans="1:11" x14ac:dyDescent="0.25">
      <c r="A12" s="43" t="str">
        <f>'Parameter Values'!A235</f>
        <v>Buses and Trucks - Rural</v>
      </c>
      <c r="B12" s="143">
        <f>'Parameter Values'!B235</f>
        <v>7.8E-2</v>
      </c>
      <c r="C12" s="144">
        <f>'Parameter Values'!C235</f>
        <v>3.8E-3</v>
      </c>
      <c r="D12" s="142">
        <f>'Parameter Values'!D235</f>
        <v>2.9000000000000001E-2</v>
      </c>
    </row>
    <row r="13" spans="1:11" x14ac:dyDescent="0.25">
      <c r="A13" s="43" t="str">
        <f>'Parameter Values'!A236</f>
        <v>Buses and Trucks – All Locations</v>
      </c>
      <c r="B13" s="143">
        <f>'Parameter Values'!B236</f>
        <v>0.245</v>
      </c>
      <c r="C13" s="144">
        <f>'Parameter Values'!C236</f>
        <v>2.2800000000000001E-2</v>
      </c>
      <c r="D13" s="142">
        <f>'Parameter Values'!D236</f>
        <v>2.1999999999999999E-2</v>
      </c>
    </row>
    <row r="14" spans="1:11" x14ac:dyDescent="0.25">
      <c r="A14" s="43" t="str">
        <f>'Parameter Values'!A237</f>
        <v>All Vehicles - Urban</v>
      </c>
      <c r="B14" s="143">
        <f>'Parameter Values'!B237</f>
        <v>0.159</v>
      </c>
      <c r="C14" s="144">
        <f>'Parameter Values'!C237</f>
        <v>5.3E-3</v>
      </c>
      <c r="D14" s="142">
        <f>'Parameter Values'!D237</f>
        <v>1.7999999999999999E-2</v>
      </c>
    </row>
    <row r="15" spans="1:11" x14ac:dyDescent="0.25">
      <c r="A15" s="43" t="str">
        <f>'Parameter Values'!A238</f>
        <v>All Vehicles - Rural</v>
      </c>
      <c r="B15" s="143">
        <f>'Parameter Values'!B238</f>
        <v>3.6999999999999998E-2</v>
      </c>
      <c r="C15" s="144">
        <f>'Parameter Values'!C238</f>
        <v>6.9999999999999999E-4</v>
      </c>
      <c r="D15" s="142">
        <f>'Parameter Values'!D238</f>
        <v>9.0999999999999998E-2</v>
      </c>
    </row>
    <row r="16" spans="1:11" x14ac:dyDescent="0.25">
      <c r="A16" s="43" t="str">
        <f>'Parameter Values'!A239</f>
        <v>All Vehicles – All Locations</v>
      </c>
      <c r="B16" s="143">
        <f>'Parameter Values'!B239</f>
        <v>0.13300000000000001</v>
      </c>
      <c r="C16" s="144">
        <f>'Parameter Values'!C239</f>
        <v>3.2000000000000002E-3</v>
      </c>
      <c r="D16" s="142">
        <f>'Parameter Values'!D239</f>
        <v>0.04</v>
      </c>
    </row>
    <row r="17" spans="1:53" x14ac:dyDescent="0.25">
      <c r="A17" s="38" t="s">
        <v>205</v>
      </c>
    </row>
    <row r="18" spans="1:53" ht="15.75" thickBot="1" x14ac:dyDescent="0.3">
      <c r="A18" s="97" t="s">
        <v>262</v>
      </c>
    </row>
    <row r="19" spans="1:53" x14ac:dyDescent="0.25">
      <c r="A19" s="107" t="s">
        <v>4</v>
      </c>
      <c r="B19" s="108" t="s">
        <v>258</v>
      </c>
      <c r="F19" s="10" t="s">
        <v>161</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2"/>
    </row>
    <row r="20" spans="1:53" x14ac:dyDescent="0.25">
      <c r="A20" s="6">
        <f>'Project Information'!$B$9</f>
        <v>2025</v>
      </c>
      <c r="B20" s="168">
        <v>0</v>
      </c>
      <c r="F20" s="13"/>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s="14"/>
    </row>
    <row r="21" spans="1:53" x14ac:dyDescent="0.25">
      <c r="A21" s="169">
        <f>IF(A20&lt;'Project Information'!B$11,A20+1,"")</f>
        <v>2026</v>
      </c>
      <c r="B21" s="168">
        <v>0</v>
      </c>
      <c r="F21" s="13"/>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s="14"/>
    </row>
    <row r="22" spans="1:53" x14ac:dyDescent="0.25">
      <c r="A22" s="169">
        <f>IF(A21&lt;'Project Information'!B$11,A21+1,"")</f>
        <v>2027</v>
      </c>
      <c r="B22" s="168">
        <v>0</v>
      </c>
      <c r="F22" s="13"/>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s="14"/>
    </row>
    <row r="23" spans="1:53" x14ac:dyDescent="0.25">
      <c r="A23" s="169">
        <f>IF(A22&lt;'Project Information'!B$11,A22+1,"")</f>
        <v>2028</v>
      </c>
      <c r="B23" s="168">
        <v>0</v>
      </c>
      <c r="F23" s="1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s="14"/>
    </row>
    <row r="24" spans="1:53" x14ac:dyDescent="0.25">
      <c r="A24" s="169">
        <f>IF(A23&lt;'Project Information'!B$11,A23+1,"")</f>
        <v>2029</v>
      </c>
      <c r="B24" s="168">
        <v>0</v>
      </c>
      <c r="F24" s="13"/>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s="14"/>
    </row>
    <row r="25" spans="1:53" x14ac:dyDescent="0.25">
      <c r="A25" s="169">
        <f>IF(A24&lt;'Project Information'!B$11,A24+1,"")</f>
        <v>2030</v>
      </c>
      <c r="B25" s="168">
        <v>0</v>
      </c>
      <c r="F25" s="13"/>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s="14"/>
    </row>
    <row r="26" spans="1:53" x14ac:dyDescent="0.25">
      <c r="A26" s="169">
        <f>IF(A25&lt;'Project Information'!B$11,A25+1,"")</f>
        <v>2031</v>
      </c>
      <c r="B26" s="168">
        <v>0</v>
      </c>
      <c r="F26" s="13"/>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s="14"/>
    </row>
    <row r="27" spans="1:53" x14ac:dyDescent="0.25">
      <c r="A27" s="169">
        <f>IF(A26&lt;'Project Information'!B$11,A26+1,"")</f>
        <v>2032</v>
      </c>
      <c r="B27" s="168">
        <v>0</v>
      </c>
      <c r="F27" s="13"/>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s="14"/>
    </row>
    <row r="28" spans="1:53" x14ac:dyDescent="0.25">
      <c r="A28" s="169">
        <f>IF(A27&lt;'Project Information'!B$11,A27+1,"")</f>
        <v>2033</v>
      </c>
      <c r="B28" s="168">
        <v>0</v>
      </c>
      <c r="F28" s="13"/>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s="14"/>
    </row>
    <row r="29" spans="1:53" x14ac:dyDescent="0.25">
      <c r="A29" s="169">
        <f>IF(A28&lt;'Project Information'!B$11,A28+1,"")</f>
        <v>2034</v>
      </c>
      <c r="B29" s="168">
        <v>0</v>
      </c>
      <c r="F29" s="13"/>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s="14"/>
    </row>
    <row r="30" spans="1:53" x14ac:dyDescent="0.25">
      <c r="A30" s="169">
        <f>IF(A29&lt;'Project Information'!B$11,A29+1,"")</f>
        <v>2035</v>
      </c>
      <c r="B30" s="168">
        <v>0</v>
      </c>
      <c r="F30" s="13"/>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s="14"/>
    </row>
    <row r="31" spans="1:53" x14ac:dyDescent="0.25">
      <c r="A31" s="169">
        <f>IF(A30&lt;'Project Information'!B$11,A30+1,"")</f>
        <v>2036</v>
      </c>
      <c r="B31" s="168">
        <v>0</v>
      </c>
      <c r="F31" s="13"/>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s="14"/>
    </row>
    <row r="32" spans="1:53" x14ac:dyDescent="0.25">
      <c r="A32" s="169">
        <f>IF(A31&lt;'Project Information'!B$11,A31+1,"")</f>
        <v>2037</v>
      </c>
      <c r="B32" s="168">
        <v>0</v>
      </c>
      <c r="F32" s="13"/>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s="14"/>
    </row>
    <row r="33" spans="1:53" x14ac:dyDescent="0.25">
      <c r="A33" s="169">
        <f>IF(A32&lt;'Project Information'!B$11,A32+1,"")</f>
        <v>2038</v>
      </c>
      <c r="B33" s="168">
        <v>0</v>
      </c>
      <c r="F33" s="1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s="14"/>
    </row>
    <row r="34" spans="1:53" x14ac:dyDescent="0.25">
      <c r="A34" s="169">
        <f>IF(A33&lt;'Project Information'!B$11,A33+1,"")</f>
        <v>2039</v>
      </c>
      <c r="B34" s="168">
        <v>0</v>
      </c>
      <c r="F34" s="13"/>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s="14"/>
    </row>
    <row r="35" spans="1:53" x14ac:dyDescent="0.25">
      <c r="A35" s="169">
        <f>IF(A34&lt;'Project Information'!B$11,A34+1,"")</f>
        <v>2040</v>
      </c>
      <c r="B35" s="168">
        <v>0</v>
      </c>
      <c r="F35" s="13"/>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s="14"/>
    </row>
    <row r="36" spans="1:53" x14ac:dyDescent="0.25">
      <c r="A36" s="169">
        <f>IF(A35&lt;'Project Information'!B$11,A35+1,"")</f>
        <v>2041</v>
      </c>
      <c r="B36" s="168">
        <v>0</v>
      </c>
      <c r="F36" s="13"/>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s="14"/>
    </row>
    <row r="37" spans="1:53" x14ac:dyDescent="0.25">
      <c r="A37" s="169">
        <f>IF(A36&lt;'Project Information'!B$11,A36+1,"")</f>
        <v>2042</v>
      </c>
      <c r="B37" s="168">
        <v>0</v>
      </c>
      <c r="F37" s="13"/>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s="14"/>
    </row>
    <row r="38" spans="1:53" x14ac:dyDescent="0.25">
      <c r="A38" s="169">
        <f>IF(A37&lt;'Project Information'!B$11,A37+1,"")</f>
        <v>2043</v>
      </c>
      <c r="B38" s="168">
        <v>0</v>
      </c>
      <c r="F38" s="13"/>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s="14"/>
    </row>
    <row r="39" spans="1:53" x14ac:dyDescent="0.25">
      <c r="A39" s="169">
        <f>IF(A38&lt;'Project Information'!B$11,A38+1,"")</f>
        <v>2044</v>
      </c>
      <c r="B39" s="168">
        <v>0</v>
      </c>
      <c r="F39" s="13"/>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s="14"/>
    </row>
    <row r="40" spans="1:53" x14ac:dyDescent="0.25">
      <c r="A40" s="169" t="str">
        <f>IF(A39&lt;'Project Information'!B$11,A39+1,"")</f>
        <v/>
      </c>
      <c r="B40" s="168">
        <v>0</v>
      </c>
      <c r="F40" s="13"/>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s="14"/>
    </row>
    <row r="41" spans="1:53" x14ac:dyDescent="0.25">
      <c r="A41" s="169" t="str">
        <f>IF(A40&lt;'Project Information'!B$11,A40+1,"")</f>
        <v/>
      </c>
      <c r="B41" s="168">
        <v>0</v>
      </c>
      <c r="F41" s="13"/>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s="14"/>
    </row>
    <row r="42" spans="1:53" x14ac:dyDescent="0.25">
      <c r="A42" s="169" t="str">
        <f>IF(A41&lt;'Project Information'!B$11,A41+1,"")</f>
        <v/>
      </c>
      <c r="B42" s="168">
        <v>0</v>
      </c>
      <c r="F42" s="13"/>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s="14"/>
    </row>
    <row r="43" spans="1:53" x14ac:dyDescent="0.25">
      <c r="A43" s="169" t="str">
        <f>IF(A42&lt;'Project Information'!B$11,A42+1,"")</f>
        <v/>
      </c>
      <c r="B43" s="168">
        <v>0</v>
      </c>
      <c r="F43" s="1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s="14"/>
    </row>
    <row r="44" spans="1:53" x14ac:dyDescent="0.25">
      <c r="A44" s="169" t="str">
        <f>IF(A43&lt;'Project Information'!B$11,A43+1,"")</f>
        <v/>
      </c>
      <c r="B44" s="168">
        <v>0</v>
      </c>
      <c r="F44" s="13"/>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s="14"/>
    </row>
    <row r="45" spans="1:53" x14ac:dyDescent="0.25">
      <c r="A45" s="169" t="str">
        <f>IF(A44&lt;'Project Information'!B$11,A44+1,"")</f>
        <v/>
      </c>
      <c r="B45" s="168">
        <v>0</v>
      </c>
      <c r="F45" s="13"/>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s="14"/>
    </row>
    <row r="46" spans="1:53" x14ac:dyDescent="0.25">
      <c r="A46" s="169" t="str">
        <f>IF(A45&lt;'Project Information'!B$11,A45+1,"")</f>
        <v/>
      </c>
      <c r="B46" s="168">
        <v>0</v>
      </c>
      <c r="F46" s="13"/>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s="14"/>
    </row>
    <row r="47" spans="1:53" x14ac:dyDescent="0.25">
      <c r="A47" s="169" t="str">
        <f>IF(A46&lt;'Project Information'!B$11,A46+1,"")</f>
        <v/>
      </c>
      <c r="B47" s="168">
        <v>0</v>
      </c>
      <c r="F47" s="13"/>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s="14"/>
    </row>
    <row r="48" spans="1:53" x14ac:dyDescent="0.25">
      <c r="A48" s="169" t="str">
        <f>IF(A47&lt;'Project Information'!B$11,A47+1,"")</f>
        <v/>
      </c>
      <c r="B48" s="168">
        <v>0</v>
      </c>
      <c r="F48" s="13"/>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s="14"/>
    </row>
    <row r="49" spans="1:53" x14ac:dyDescent="0.25">
      <c r="A49" s="2" t="str">
        <f>IF(A48&lt;'Project Information'!B$11,A48+1,"")</f>
        <v/>
      </c>
      <c r="B49" s="120">
        <v>0</v>
      </c>
      <c r="F49" s="13"/>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s="14"/>
    </row>
    <row r="50" spans="1:53" x14ac:dyDescent="0.25">
      <c r="F50" s="13"/>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s="14"/>
    </row>
    <row r="51" spans="1:53" x14ac:dyDescent="0.25">
      <c r="F51" s="13"/>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s="14"/>
    </row>
    <row r="52" spans="1:53" x14ac:dyDescent="0.25">
      <c r="F52" s="13"/>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s="14"/>
    </row>
    <row r="53" spans="1:53" x14ac:dyDescent="0.25">
      <c r="F53" s="1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s="14"/>
    </row>
    <row r="54" spans="1:53" x14ac:dyDescent="0.25">
      <c r="F54" s="13"/>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s="14"/>
    </row>
    <row r="55" spans="1:53" x14ac:dyDescent="0.25">
      <c r="F55" s="13"/>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s="14"/>
    </row>
    <row r="56" spans="1:53" x14ac:dyDescent="0.25">
      <c r="F56" s="13"/>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s="14"/>
    </row>
    <row r="57" spans="1:53" x14ac:dyDescent="0.25">
      <c r="F57" s="13"/>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s="14"/>
    </row>
    <row r="58" spans="1:53" x14ac:dyDescent="0.25">
      <c r="F58" s="13"/>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s="14"/>
    </row>
    <row r="59" spans="1:53" x14ac:dyDescent="0.25">
      <c r="F59" s="13"/>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s="14"/>
    </row>
    <row r="60" spans="1:53" x14ac:dyDescent="0.25">
      <c r="F60" s="13"/>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s="14"/>
    </row>
    <row r="61" spans="1:53" x14ac:dyDescent="0.25">
      <c r="F61" s="13"/>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s="14"/>
    </row>
    <row r="62" spans="1:53" x14ac:dyDescent="0.25">
      <c r="F62" s="13"/>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s="14"/>
    </row>
    <row r="63" spans="1:53" x14ac:dyDescent="0.25">
      <c r="F63" s="1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s="14"/>
    </row>
    <row r="64" spans="1:53" x14ac:dyDescent="0.25">
      <c r="F64" s="13"/>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s="14"/>
    </row>
    <row r="65" spans="6:53" x14ac:dyDescent="0.25">
      <c r="F65" s="13"/>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s="14"/>
    </row>
    <row r="66" spans="6:53" x14ac:dyDescent="0.25">
      <c r="F66" s="13"/>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s="14"/>
    </row>
    <row r="67" spans="6:53" x14ac:dyDescent="0.25">
      <c r="F67" s="13"/>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s="14"/>
    </row>
    <row r="68" spans="6:53" x14ac:dyDescent="0.25">
      <c r="F68" s="13"/>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s="14"/>
    </row>
    <row r="69" spans="6:53" x14ac:dyDescent="0.25">
      <c r="F69" s="13"/>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s="14"/>
    </row>
    <row r="70" spans="6:53" x14ac:dyDescent="0.25">
      <c r="F70" s="13"/>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s="14"/>
    </row>
    <row r="71" spans="6:53" x14ac:dyDescent="0.25">
      <c r="F71" s="13"/>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s="14"/>
    </row>
    <row r="72" spans="6:53" x14ac:dyDescent="0.25">
      <c r="F72" s="13"/>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s="14"/>
    </row>
    <row r="73" spans="6:53" x14ac:dyDescent="0.25">
      <c r="F73" s="1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s="14"/>
    </row>
    <row r="74" spans="6:53" x14ac:dyDescent="0.25">
      <c r="F74" s="13"/>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s="14"/>
    </row>
    <row r="75" spans="6:53" x14ac:dyDescent="0.25">
      <c r="F75" s="13"/>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s="14"/>
    </row>
    <row r="76" spans="6:53" x14ac:dyDescent="0.25">
      <c r="F76" s="13"/>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s="14"/>
    </row>
    <row r="77" spans="6:53" x14ac:dyDescent="0.25">
      <c r="F77" s="13"/>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s="14"/>
    </row>
    <row r="78" spans="6:53" x14ac:dyDescent="0.25">
      <c r="F78" s="13"/>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s="14"/>
    </row>
    <row r="79" spans="6:53" x14ac:dyDescent="0.25">
      <c r="F79" s="13"/>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s="14"/>
    </row>
    <row r="80" spans="6:53" x14ac:dyDescent="0.25">
      <c r="F80" s="13"/>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s="14"/>
    </row>
    <row r="81" spans="6:53" x14ac:dyDescent="0.25">
      <c r="F81" s="13"/>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s="14"/>
    </row>
    <row r="82" spans="6:53" x14ac:dyDescent="0.25">
      <c r="F82" s="13"/>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s="14"/>
    </row>
    <row r="83" spans="6:53" x14ac:dyDescent="0.25">
      <c r="F83" s="1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s="14"/>
    </row>
    <row r="84" spans="6:53" x14ac:dyDescent="0.25">
      <c r="F84" s="13"/>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s="14"/>
    </row>
    <row r="85" spans="6:53" x14ac:dyDescent="0.25">
      <c r="F85" s="13"/>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s="14"/>
    </row>
    <row r="86" spans="6:53" x14ac:dyDescent="0.25">
      <c r="F86" s="13"/>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s="14"/>
    </row>
    <row r="87" spans="6:53" x14ac:dyDescent="0.25">
      <c r="F87" s="13"/>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s="14"/>
    </row>
    <row r="88" spans="6:53" x14ac:dyDescent="0.25">
      <c r="F88" s="13"/>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s="14"/>
    </row>
    <row r="89" spans="6:53" x14ac:dyDescent="0.25">
      <c r="F89" s="13"/>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s="14"/>
    </row>
    <row r="90" spans="6:53" x14ac:dyDescent="0.25">
      <c r="F90" s="13"/>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s="14"/>
    </row>
    <row r="91" spans="6:53" x14ac:dyDescent="0.25">
      <c r="F91" s="13"/>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s="14"/>
    </row>
    <row r="92" spans="6:53" x14ac:dyDescent="0.25">
      <c r="F92" s="13"/>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s="14"/>
    </row>
    <row r="93" spans="6:53" x14ac:dyDescent="0.25">
      <c r="F93" s="1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s="14"/>
    </row>
    <row r="94" spans="6:53" x14ac:dyDescent="0.25">
      <c r="F94" s="13"/>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s="14"/>
    </row>
    <row r="95" spans="6:53" x14ac:dyDescent="0.25">
      <c r="F95" s="13"/>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s="14"/>
    </row>
    <row r="96" spans="6:53" x14ac:dyDescent="0.25">
      <c r="F96" s="13"/>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s="14"/>
    </row>
    <row r="97" spans="6:53" x14ac:dyDescent="0.25">
      <c r="F97" s="13"/>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s="14"/>
    </row>
    <row r="98" spans="6:53" x14ac:dyDescent="0.25">
      <c r="F98" s="13"/>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s="14"/>
    </row>
    <row r="99" spans="6:53" ht="15.75" thickBot="1" x14ac:dyDescent="0.3">
      <c r="F99" s="15"/>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7"/>
    </row>
  </sheetData>
  <conditionalFormatting sqref="B20:B49">
    <cfRule type="expression" dxfId="8" priority="1">
      <formula>A20=""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82A7-60FE-4049-9E01-0156D8D060ED}">
  <sheetPr>
    <tabColor theme="9" tint="0.39997558519241921"/>
  </sheetPr>
  <dimension ref="A1:AZ90"/>
  <sheetViews>
    <sheetView workbookViewId="0">
      <selection activeCell="A5" sqref="A5"/>
    </sheetView>
  </sheetViews>
  <sheetFormatPr defaultColWidth="9.140625" defaultRowHeight="15" x14ac:dyDescent="0.25"/>
  <cols>
    <col min="1" max="1" width="26.42578125" style="5" customWidth="1"/>
    <col min="2" max="2" width="28.85546875" style="5" customWidth="1"/>
    <col min="3" max="16384" width="9.140625" style="5"/>
  </cols>
  <sheetData>
    <row r="1" spans="1:52" ht="20.25" thickBot="1" x14ac:dyDescent="0.35">
      <c r="A1" s="96" t="s">
        <v>14</v>
      </c>
    </row>
    <row r="2" spans="1:52" ht="15.75" thickTop="1" x14ac:dyDescent="0.25">
      <c r="A2" s="152" t="s">
        <v>245</v>
      </c>
      <c r="B2" s="152"/>
      <c r="C2" s="152"/>
      <c r="D2" s="152"/>
      <c r="E2" s="152"/>
      <c r="F2" s="152"/>
      <c r="G2" s="152"/>
      <c r="H2" s="152"/>
      <c r="I2" s="152"/>
      <c r="J2" s="152"/>
      <c r="K2" s="152"/>
    </row>
    <row r="3" spans="1:52" x14ac:dyDescent="0.25">
      <c r="A3" s="5" t="s">
        <v>205</v>
      </c>
    </row>
    <row r="4" spans="1:52" x14ac:dyDescent="0.25">
      <c r="A4" s="153" t="s">
        <v>357</v>
      </c>
      <c r="B4" s="152"/>
      <c r="C4" s="152"/>
      <c r="D4" s="152"/>
      <c r="E4" s="152"/>
      <c r="F4" s="152"/>
      <c r="G4" s="152"/>
      <c r="H4" s="152"/>
      <c r="I4" s="152"/>
      <c r="J4" s="152"/>
      <c r="K4" s="152"/>
      <c r="L4" s="152"/>
      <c r="M4" s="152"/>
      <c r="N4" s="152"/>
    </row>
    <row r="5" spans="1:52" x14ac:dyDescent="0.25">
      <c r="A5" s="38" t="s">
        <v>205</v>
      </c>
    </row>
    <row r="6" spans="1:52" x14ac:dyDescent="0.25">
      <c r="A6" s="153" t="s">
        <v>253</v>
      </c>
      <c r="B6" s="152"/>
      <c r="C6" s="152"/>
      <c r="D6" s="152"/>
      <c r="E6" s="152"/>
    </row>
    <row r="7" spans="1:52" x14ac:dyDescent="0.25">
      <c r="A7" s="153" t="s">
        <v>254</v>
      </c>
      <c r="B7" s="152"/>
      <c r="C7" s="152"/>
      <c r="D7" s="152"/>
      <c r="E7" s="152"/>
      <c r="F7" s="152"/>
      <c r="G7" s="152"/>
      <c r="H7" s="152"/>
    </row>
    <row r="8" spans="1:52" x14ac:dyDescent="0.25">
      <c r="A8" s="5" t="s">
        <v>205</v>
      </c>
    </row>
    <row r="9" spans="1:52" ht="15.75" thickBot="1" x14ac:dyDescent="0.3">
      <c r="A9" s="97" t="s">
        <v>250</v>
      </c>
    </row>
    <row r="10" spans="1:52" x14ac:dyDescent="0.25">
      <c r="A10" s="107" t="s">
        <v>4</v>
      </c>
      <c r="B10" s="108" t="s">
        <v>14</v>
      </c>
      <c r="E10" s="10" t="s">
        <v>161</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2"/>
    </row>
    <row r="11" spans="1:52" x14ac:dyDescent="0.25">
      <c r="A11" s="6">
        <f>'Project Information'!$B$9</f>
        <v>2025</v>
      </c>
      <c r="B11" s="168">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25">
      <c r="A12" s="169">
        <f>IF(A11&lt;'Project Information'!B$11,A11+1,"")</f>
        <v>2026</v>
      </c>
      <c r="B12" s="168">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25">
      <c r="A13" s="169">
        <f>IF(A12&lt;'Project Information'!B$11,A12+1,"")</f>
        <v>2027</v>
      </c>
      <c r="B13" s="168">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25">
      <c r="A14" s="169">
        <f>IF(A13&lt;'Project Information'!B$11,A13+1,"")</f>
        <v>2028</v>
      </c>
      <c r="B14" s="168">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25">
      <c r="A15" s="169">
        <f>IF(A14&lt;'Project Information'!B$11,A14+1,"")</f>
        <v>2029</v>
      </c>
      <c r="B15" s="168">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69">
        <f>IF(A15&lt;'Project Information'!B$11,A15+1,"")</f>
        <v>2030</v>
      </c>
      <c r="B16" s="168">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69">
        <f>IF(A16&lt;'Project Information'!B$11,A16+1,"")</f>
        <v>2031</v>
      </c>
      <c r="B17" s="168">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69">
        <f>IF(A17&lt;'Project Information'!B$11,A17+1,"")</f>
        <v>2032</v>
      </c>
      <c r="B18" s="168">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69">
        <f>IF(A18&lt;'Project Information'!B$11,A18+1,"")</f>
        <v>2033</v>
      </c>
      <c r="B19" s="168">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69">
        <f>IF(A19&lt;'Project Information'!B$11,A19+1,"")</f>
        <v>2034</v>
      </c>
      <c r="B20" s="168">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69">
        <f>IF(A20&lt;'Project Information'!B$11,A20+1,"")</f>
        <v>2035</v>
      </c>
      <c r="B21" s="168">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69">
        <f>IF(A21&lt;'Project Information'!B$11,A21+1,"")</f>
        <v>2036</v>
      </c>
      <c r="B22" s="168">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69">
        <f>IF(A22&lt;'Project Information'!B$11,A22+1,"")</f>
        <v>2037</v>
      </c>
      <c r="B23" s="168">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2038</v>
      </c>
      <c r="B24" s="168">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2039</v>
      </c>
      <c r="B25" s="168">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2040</v>
      </c>
      <c r="B26" s="168">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2041</v>
      </c>
      <c r="B27" s="168">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f>IF(A27&lt;'Project Information'!B$11,A27+1,"")</f>
        <v>2042</v>
      </c>
      <c r="B28" s="168">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f>IF(A28&lt;'Project Information'!B$11,A28+1,"")</f>
        <v>2043</v>
      </c>
      <c r="B29" s="168">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f>IF(A29&lt;'Project Information'!B$11,A29+1,"")</f>
        <v>2044</v>
      </c>
      <c r="B30" s="168">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t="str">
        <f>IF(A30&lt;'Project Information'!B$11,A30+1,"")</f>
        <v/>
      </c>
      <c r="B31" s="168">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t="str">
        <f>IF(A31&lt;'Project Information'!B$11,A31+1,"")</f>
        <v/>
      </c>
      <c r="B32" s="168">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t="str">
        <f>IF(A32&lt;'Project Information'!B$11,A32+1,"")</f>
        <v/>
      </c>
      <c r="B33" s="168">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t="str">
        <f>IF(A33&lt;'Project Information'!B$11,A33+1,"")</f>
        <v/>
      </c>
      <c r="B34" s="168">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t="str">
        <f>IF(A34&lt;'Project Information'!B$11,A34+1,"")</f>
        <v/>
      </c>
      <c r="B35" s="168">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t="str">
        <f>IF(A35&lt;'Project Information'!B$11,A35+1,"")</f>
        <v/>
      </c>
      <c r="B36" s="168">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169" t="str">
        <f>IF(A36&lt;'Project Information'!B$11,A36+1,"")</f>
        <v/>
      </c>
      <c r="B37" s="168">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A38" s="169" t="str">
        <f>IF(A37&lt;'Project Information'!B$11,A37+1,"")</f>
        <v/>
      </c>
      <c r="B38" s="168">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A39" s="169" t="str">
        <f>IF(A38&lt;'Project Information'!B$11,A38+1,"")</f>
        <v/>
      </c>
      <c r="B39" s="168">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A40" s="2" t="str">
        <f>IF(A39&lt;'Project Information'!B$11,A39+1,"")</f>
        <v/>
      </c>
      <c r="B40" s="120">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2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2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2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2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2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2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2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ht="15.75" thickBot="1" x14ac:dyDescent="0.3">
      <c r="E90" s="15"/>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7"/>
    </row>
  </sheetData>
  <conditionalFormatting sqref="B11:B40">
    <cfRule type="expression" dxfId="7" priority="1">
      <formula>A11=""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E6D4-7F6C-4AC2-AF83-FF0176DC6AB8}">
  <sheetPr>
    <tabColor theme="9" tint="0.39997558519241921"/>
  </sheetPr>
  <dimension ref="A1:AZ94"/>
  <sheetViews>
    <sheetView workbookViewId="0">
      <selection activeCell="C8" sqref="C8"/>
    </sheetView>
  </sheetViews>
  <sheetFormatPr defaultColWidth="9.140625" defaultRowHeight="15" x14ac:dyDescent="0.25"/>
  <cols>
    <col min="1" max="1" width="27.28515625" style="5" customWidth="1"/>
    <col min="2" max="2" width="40.7109375" style="5" customWidth="1"/>
    <col min="3" max="3" width="24.42578125" style="5" customWidth="1"/>
    <col min="4" max="16384" width="9.140625" style="5"/>
  </cols>
  <sheetData>
    <row r="1" spans="1:52" ht="20.25" thickBot="1" x14ac:dyDescent="0.35">
      <c r="A1" s="96" t="s">
        <v>13</v>
      </c>
    </row>
    <row r="2" spans="1:52" ht="15.75" thickTop="1" x14ac:dyDescent="0.25">
      <c r="A2" s="152" t="s">
        <v>245</v>
      </c>
      <c r="B2" s="152"/>
      <c r="C2" s="152"/>
      <c r="D2" s="152"/>
      <c r="E2" s="152"/>
      <c r="F2" s="152"/>
      <c r="G2" s="152"/>
      <c r="H2" s="152"/>
    </row>
    <row r="3" spans="1:52" x14ac:dyDescent="0.25">
      <c r="A3" s="5" t="s">
        <v>205</v>
      </c>
    </row>
    <row r="4" spans="1:52" x14ac:dyDescent="0.25">
      <c r="A4" s="153" t="s">
        <v>357</v>
      </c>
      <c r="B4" s="152"/>
      <c r="C4" s="152"/>
      <c r="D4" s="152"/>
      <c r="E4" s="152"/>
      <c r="F4" s="152"/>
      <c r="G4" s="152"/>
      <c r="H4" s="152"/>
      <c r="I4" s="152"/>
      <c r="J4" s="152"/>
      <c r="K4" s="152"/>
    </row>
    <row r="5" spans="1:52" x14ac:dyDescent="0.25">
      <c r="A5" s="38" t="s">
        <v>205</v>
      </c>
    </row>
    <row r="6" spans="1:52" x14ac:dyDescent="0.25">
      <c r="A6" s="97" t="s">
        <v>246</v>
      </c>
    </row>
    <row r="7" spans="1:52" ht="30" x14ac:dyDescent="0.25">
      <c r="A7" s="117" t="s">
        <v>135</v>
      </c>
      <c r="B7" s="117" t="s">
        <v>197</v>
      </c>
      <c r="C7" s="118" t="s">
        <v>360</v>
      </c>
    </row>
    <row r="8" spans="1:52" x14ac:dyDescent="0.25">
      <c r="A8" s="43" t="s">
        <v>198</v>
      </c>
      <c r="B8" s="43" t="str">
        <f>'Parameter Values'!B220</f>
        <v>Ages 20-74</v>
      </c>
      <c r="C8" s="44">
        <f>'Parameter Values'!C220</f>
        <v>8.06</v>
      </c>
    </row>
    <row r="9" spans="1:52" x14ac:dyDescent="0.25">
      <c r="A9" s="43" t="s">
        <v>199</v>
      </c>
      <c r="B9" s="43" t="str">
        <f>'Parameter Values'!B221</f>
        <v>Ages 20-64</v>
      </c>
      <c r="C9" s="44">
        <f>'Parameter Values'!C221</f>
        <v>7.18</v>
      </c>
    </row>
    <row r="10" spans="1:52" x14ac:dyDescent="0.25">
      <c r="A10" s="152" t="str">
        <f>RIGHT('Parameter Values'!A225,LEN('Parameter Values'!A225)-5)</f>
        <v>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v>
      </c>
      <c r="B10" s="152"/>
      <c r="C10" s="152"/>
      <c r="D10" s="152"/>
      <c r="E10" s="152"/>
      <c r="F10" s="152"/>
      <c r="G10" s="152"/>
      <c r="H10" s="152"/>
      <c r="I10" s="152"/>
      <c r="J10" s="152"/>
      <c r="K10" s="152"/>
      <c r="L10" s="152"/>
      <c r="M10" s="152"/>
      <c r="N10" s="152"/>
      <c r="O10" s="152"/>
      <c r="P10" s="152"/>
      <c r="Q10" s="152"/>
      <c r="R10" s="152"/>
      <c r="S10" s="152"/>
      <c r="T10" s="152"/>
      <c r="U10" s="152"/>
      <c r="V10" s="152"/>
      <c r="W10" s="152"/>
    </row>
    <row r="11" spans="1:52" x14ac:dyDescent="0.25">
      <c r="A11" s="152" t="str">
        <f>RIGHT('Parameter Values'!A226,LEN('Parameter Values'!A226)-5)</f>
        <v xml:space="preserve">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row>
    <row r="12" spans="1:52" x14ac:dyDescent="0.25">
      <c r="A12" s="38" t="s">
        <v>205</v>
      </c>
    </row>
    <row r="13" spans="1:52" ht="15.75" thickBot="1" x14ac:dyDescent="0.3">
      <c r="A13" s="97" t="s">
        <v>251</v>
      </c>
    </row>
    <row r="14" spans="1:52" x14ac:dyDescent="0.25">
      <c r="A14" s="107" t="s">
        <v>4</v>
      </c>
      <c r="B14" s="108" t="s">
        <v>13</v>
      </c>
      <c r="E14" s="10" t="s">
        <v>161</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2"/>
    </row>
    <row r="15" spans="1:52" x14ac:dyDescent="0.25">
      <c r="A15" s="6">
        <f>'Project Information'!$B$9</f>
        <v>2025</v>
      </c>
      <c r="B15" s="168">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69">
        <f>IF(A15&lt;'Project Information'!B$11,A15+1,"")</f>
        <v>2026</v>
      </c>
      <c r="B16" s="168">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69">
        <f>IF(A16&lt;'Project Information'!B$11,A16+1,"")</f>
        <v>2027</v>
      </c>
      <c r="B17" s="168">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69">
        <f>IF(A17&lt;'Project Information'!B$11,A17+1,"")</f>
        <v>2028</v>
      </c>
      <c r="B18" s="168">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69">
        <f>IF(A18&lt;'Project Information'!B$11,A18+1,"")</f>
        <v>2029</v>
      </c>
      <c r="B19" s="168">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69">
        <f>IF(A19&lt;'Project Information'!B$11,A19+1,"")</f>
        <v>2030</v>
      </c>
      <c r="B20" s="168">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69">
        <f>IF(A20&lt;'Project Information'!B$11,A20+1,"")</f>
        <v>2031</v>
      </c>
      <c r="B21" s="168">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69">
        <f>IF(A21&lt;'Project Information'!B$11,A21+1,"")</f>
        <v>2032</v>
      </c>
      <c r="B22" s="168">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69">
        <f>IF(A22&lt;'Project Information'!B$11,A22+1,"")</f>
        <v>2033</v>
      </c>
      <c r="B23" s="168">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2034</v>
      </c>
      <c r="B24" s="168">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2035</v>
      </c>
      <c r="B25" s="168">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2036</v>
      </c>
      <c r="B26" s="168">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2037</v>
      </c>
      <c r="B27" s="168">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f>IF(A27&lt;'Project Information'!B$11,A27+1,"")</f>
        <v>2038</v>
      </c>
      <c r="B28" s="168">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f>IF(A28&lt;'Project Information'!B$11,A28+1,"")</f>
        <v>2039</v>
      </c>
      <c r="B29" s="168">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f>IF(A29&lt;'Project Information'!B$11,A29+1,"")</f>
        <v>2040</v>
      </c>
      <c r="B30" s="168">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f>IF(A30&lt;'Project Information'!B$11,A30+1,"")</f>
        <v>2041</v>
      </c>
      <c r="B31" s="168">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f>IF(A31&lt;'Project Information'!B$11,A31+1,"")</f>
        <v>2042</v>
      </c>
      <c r="B32" s="168">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f>IF(A32&lt;'Project Information'!B$11,A32+1,"")</f>
        <v>2043</v>
      </c>
      <c r="B33" s="168">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f>IF(A33&lt;'Project Information'!B$11,A33+1,"")</f>
        <v>2044</v>
      </c>
      <c r="B34" s="168">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t="str">
        <f>IF(A34&lt;'Project Information'!B$11,A34+1,"")</f>
        <v/>
      </c>
      <c r="B35" s="168">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t="str">
        <f>IF(A35&lt;'Project Information'!B$11,A35+1,"")</f>
        <v/>
      </c>
      <c r="B36" s="168">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169" t="str">
        <f>IF(A36&lt;'Project Information'!B$11,A36+1,"")</f>
        <v/>
      </c>
      <c r="B37" s="168">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A38" s="169" t="str">
        <f>IF(A37&lt;'Project Information'!B$11,A37+1,"")</f>
        <v/>
      </c>
      <c r="B38" s="168">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A39" s="169" t="str">
        <f>IF(A38&lt;'Project Information'!B$11,A38+1,"")</f>
        <v/>
      </c>
      <c r="B39" s="168">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A40" s="169" t="str">
        <f>IF(A39&lt;'Project Information'!B$11,A39+1,"")</f>
        <v/>
      </c>
      <c r="B40" s="168">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A41" s="169" t="str">
        <f>IF(A40&lt;'Project Information'!B$11,A40+1,"")</f>
        <v/>
      </c>
      <c r="B41" s="168">
        <v>0</v>
      </c>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A42" s="169" t="str">
        <f>IF(A41&lt;'Project Information'!B$11,A41+1,"")</f>
        <v/>
      </c>
      <c r="B42" s="168">
        <v>0</v>
      </c>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A43" s="169" t="str">
        <f>IF(A42&lt;'Project Information'!B$11,A42+1,"")</f>
        <v/>
      </c>
      <c r="B43" s="168">
        <v>0</v>
      </c>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A44" s="2" t="str">
        <f>IF(A43&lt;'Project Information'!B$11,A43+1,"")</f>
        <v/>
      </c>
      <c r="B44" s="120">
        <v>0</v>
      </c>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2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2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2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2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2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2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2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x14ac:dyDescent="0.25">
      <c r="E90" s="13"/>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s="14"/>
    </row>
    <row r="91" spans="5:52" x14ac:dyDescent="0.25">
      <c r="E91" s="13"/>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s="14"/>
    </row>
    <row r="92" spans="5:52" x14ac:dyDescent="0.25">
      <c r="E92" s="13"/>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s="14"/>
    </row>
    <row r="93" spans="5:52" x14ac:dyDescent="0.25">
      <c r="E93" s="1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s="14"/>
    </row>
    <row r="94" spans="5:52" ht="15.75" thickBot="1" x14ac:dyDescent="0.3">
      <c r="E94" s="15"/>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7"/>
    </row>
  </sheetData>
  <conditionalFormatting sqref="B15:B44">
    <cfRule type="expression" dxfId="6" priority="1">
      <formula>A15=""</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BE35F-05A6-46FB-8C80-3085CA6C95D6}">
  <sheetPr>
    <tabColor theme="9" tint="0.39997558519241921"/>
  </sheetPr>
  <dimension ref="A1:AZ102"/>
  <sheetViews>
    <sheetView zoomScaleNormal="100" workbookViewId="0">
      <selection activeCell="C24" sqref="C24"/>
    </sheetView>
  </sheetViews>
  <sheetFormatPr defaultColWidth="9.140625" defaultRowHeight="15" x14ac:dyDescent="0.25"/>
  <cols>
    <col min="1" max="1" width="33.5703125" style="5" customWidth="1"/>
    <col min="2" max="2" width="30" style="5" customWidth="1"/>
    <col min="3" max="3" width="21.85546875" style="5" customWidth="1"/>
    <col min="4" max="4" width="17.85546875" style="5" customWidth="1"/>
    <col min="5" max="16384" width="9.140625" style="5"/>
  </cols>
  <sheetData>
    <row r="1" spans="1:11" ht="20.25" thickBot="1" x14ac:dyDescent="0.35">
      <c r="A1" s="96" t="s">
        <v>20</v>
      </c>
    </row>
    <row r="2" spans="1:11" ht="15.75" thickTop="1" x14ac:dyDescent="0.25">
      <c r="A2" s="152" t="s">
        <v>245</v>
      </c>
      <c r="B2" s="152"/>
      <c r="C2" s="152"/>
      <c r="D2" s="152"/>
      <c r="E2" s="152"/>
      <c r="F2" s="152"/>
      <c r="G2" s="152"/>
      <c r="H2" s="152"/>
    </row>
    <row r="3" spans="1:11" x14ac:dyDescent="0.25">
      <c r="A3" s="5" t="s">
        <v>205</v>
      </c>
    </row>
    <row r="4" spans="1:11" x14ac:dyDescent="0.25">
      <c r="A4" s="153" t="s">
        <v>357</v>
      </c>
      <c r="B4" s="152"/>
      <c r="C4" s="152"/>
      <c r="D4" s="152"/>
      <c r="E4" s="152"/>
      <c r="F4" s="152"/>
      <c r="G4" s="152"/>
      <c r="H4" s="152"/>
      <c r="I4" s="152"/>
      <c r="J4" s="152"/>
      <c r="K4" s="152"/>
    </row>
    <row r="5" spans="1:11" x14ac:dyDescent="0.25">
      <c r="A5" s="5" t="s">
        <v>205</v>
      </c>
    </row>
    <row r="6" spans="1:11" x14ac:dyDescent="0.25">
      <c r="A6" s="153" t="s">
        <v>312</v>
      </c>
      <c r="B6" s="152"/>
      <c r="C6" s="152"/>
      <c r="D6" s="152"/>
      <c r="E6" s="152"/>
      <c r="F6" s="152"/>
    </row>
    <row r="7" spans="1:11" x14ac:dyDescent="0.25">
      <c r="A7" s="153" t="s">
        <v>315</v>
      </c>
      <c r="B7" s="152"/>
      <c r="C7" s="152"/>
      <c r="D7" s="152"/>
      <c r="E7" s="152"/>
      <c r="F7" s="152"/>
      <c r="G7" s="152"/>
      <c r="H7" s="152"/>
      <c r="I7" s="152"/>
    </row>
    <row r="8" spans="1:11" x14ac:dyDescent="0.25">
      <c r="A8" s="153" t="s">
        <v>317</v>
      </c>
      <c r="B8" s="152"/>
      <c r="C8" s="152"/>
      <c r="D8" s="152"/>
      <c r="E8" s="152"/>
      <c r="F8" s="152"/>
    </row>
    <row r="9" spans="1:11" x14ac:dyDescent="0.25">
      <c r="A9" s="97" t="s">
        <v>301</v>
      </c>
    </row>
    <row r="10" spans="1:11" x14ac:dyDescent="0.25">
      <c r="A10" s="117" t="s">
        <v>302</v>
      </c>
      <c r="B10" s="107" t="s">
        <v>361</v>
      </c>
      <c r="C10" s="107" t="s">
        <v>304</v>
      </c>
      <c r="D10" s="107" t="s">
        <v>20</v>
      </c>
    </row>
    <row r="11" spans="1:11" x14ac:dyDescent="0.25">
      <c r="A11" s="156" t="s">
        <v>314</v>
      </c>
      <c r="B11" s="173">
        <f>SUM('Capital Costs'!C9:C23)+'Capital Costs'!A5</f>
        <v>0</v>
      </c>
      <c r="C11" s="23">
        <v>20</v>
      </c>
      <c r="D11" s="167">
        <f>IF(C11&gt;'Project Information'!$B$10,IFERROR(B11*((C11-'Project Information'!$B$10)/C11),0),0)</f>
        <v>0</v>
      </c>
    </row>
    <row r="12" spans="1:11" x14ac:dyDescent="0.25">
      <c r="A12" s="156" t="s">
        <v>303</v>
      </c>
      <c r="B12" s="166">
        <v>0</v>
      </c>
      <c r="C12" s="23">
        <v>0</v>
      </c>
      <c r="D12" s="167">
        <f>IF(C12&gt;'Project Information'!$B$10,IFERROR(B12*((C12-'Project Information'!$B$10)/C12),0),0)</f>
        <v>0</v>
      </c>
    </row>
    <row r="13" spans="1:11" x14ac:dyDescent="0.25">
      <c r="A13" s="156" t="s">
        <v>303</v>
      </c>
      <c r="B13" s="166">
        <v>0</v>
      </c>
      <c r="C13" s="23">
        <v>0</v>
      </c>
      <c r="D13" s="167">
        <f>IF(C13&gt;'Project Information'!$B$10,IFERROR(B13*((C13-'Project Information'!$B$10)/C13),0),0)</f>
        <v>0</v>
      </c>
    </row>
    <row r="14" spans="1:11" x14ac:dyDescent="0.25">
      <c r="A14" s="156" t="s">
        <v>303</v>
      </c>
      <c r="B14" s="166">
        <v>0</v>
      </c>
      <c r="C14" s="23">
        <v>0</v>
      </c>
      <c r="D14" s="167">
        <f>IF(C14&gt;'Project Information'!$B$10,IFERROR(B14*((C14-'Project Information'!$B$10)/C14),0),0)</f>
        <v>0</v>
      </c>
    </row>
    <row r="15" spans="1:11" x14ac:dyDescent="0.25">
      <c r="A15" s="156" t="s">
        <v>303</v>
      </c>
      <c r="B15" s="166">
        <v>0</v>
      </c>
      <c r="C15" s="23">
        <v>0</v>
      </c>
      <c r="D15" s="167">
        <f>IF(C15&gt;'Project Information'!$B$10,IFERROR(B15*((C15-'Project Information'!$B$10)/C15),0),0)</f>
        <v>0</v>
      </c>
    </row>
    <row r="16" spans="1:11" x14ac:dyDescent="0.25">
      <c r="A16" s="156" t="s">
        <v>303</v>
      </c>
      <c r="B16" s="166">
        <v>0</v>
      </c>
      <c r="C16" s="23">
        <v>0</v>
      </c>
      <c r="D16" s="167">
        <f>IF(C16&gt;'Project Information'!$B$10,IFERROR(B16*((C16-'Project Information'!$B$10)/C16),0),0)</f>
        <v>0</v>
      </c>
    </row>
    <row r="17" spans="1:52" x14ac:dyDescent="0.25">
      <c r="A17" s="158" t="s">
        <v>313</v>
      </c>
      <c r="B17" s="159"/>
      <c r="C17" s="160"/>
      <c r="D17" s="167">
        <f>SUM(D11:D16)</f>
        <v>0</v>
      </c>
    </row>
    <row r="18" spans="1:52" x14ac:dyDescent="0.25">
      <c r="A18" s="5" t="s">
        <v>205</v>
      </c>
    </row>
    <row r="19" spans="1:52" x14ac:dyDescent="0.25">
      <c r="A19" s="153" t="s">
        <v>338</v>
      </c>
      <c r="B19" s="153"/>
      <c r="C19" s="153"/>
      <c r="D19" s="153"/>
      <c r="E19" s="153"/>
      <c r="F19" s="153"/>
      <c r="G19" s="153"/>
    </row>
    <row r="20" spans="1:52" x14ac:dyDescent="0.25">
      <c r="A20" s="153" t="s">
        <v>318</v>
      </c>
      <c r="B20" s="153"/>
      <c r="C20" s="153"/>
      <c r="D20" s="153"/>
    </row>
    <row r="21" spans="1:52" ht="15.75" thickBot="1" x14ac:dyDescent="0.3">
      <c r="A21" s="97" t="s">
        <v>300</v>
      </c>
    </row>
    <row r="22" spans="1:52" x14ac:dyDescent="0.25">
      <c r="A22" s="107" t="s">
        <v>4</v>
      </c>
      <c r="B22" s="108" t="s">
        <v>20</v>
      </c>
      <c r="E22" s="10" t="s">
        <v>161</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2"/>
    </row>
    <row r="23" spans="1:52" x14ac:dyDescent="0.25">
      <c r="A23" s="6">
        <f>'Project Information'!$B$9</f>
        <v>2025</v>
      </c>
      <c r="B23" s="26">
        <f>IF(A23='Project Information'!$B$6+'Project Information'!$B$8+'Project Information'!$B$10+('Project Information'!$B$7-'Project Information'!$B$6-1),$D$17,0)</f>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2026</v>
      </c>
      <c r="B24" s="26">
        <f>IF(A24='Project Information'!$B$6+'Project Information'!$B$8+'Project Information'!$B$10+('Project Information'!$B$7-'Project Information'!$B$6-1),$D$17,0)</f>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2027</v>
      </c>
      <c r="B25" s="26">
        <f>IF(A25='Project Information'!$B$6+'Project Information'!$B$8+'Project Information'!$B$10+('Project Information'!$B$7-'Project Information'!$B$6-1),$D$17,0)</f>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2028</v>
      </c>
      <c r="B26" s="26">
        <f>IF(A26='Project Information'!$B$6+'Project Information'!$B$8+'Project Information'!$B$10+('Project Information'!$B$7-'Project Information'!$B$6-1),$D$17,0)</f>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2029</v>
      </c>
      <c r="B27" s="26">
        <f>IF(A27='Project Information'!$B$6+'Project Information'!$B$8+'Project Information'!$B$10+('Project Information'!$B$7-'Project Information'!$B$6-1),$D$17,0)</f>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f>IF(A27&lt;'Project Information'!B$11,A27+1,"")</f>
        <v>2030</v>
      </c>
      <c r="B28" s="26">
        <f>IF(A28='Project Information'!$B$6+'Project Information'!$B$8+'Project Information'!$B$10+('Project Information'!$B$7-'Project Information'!$B$6-1),$D$17,0)</f>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f>IF(A28&lt;'Project Information'!B$11,A28+1,"")</f>
        <v>2031</v>
      </c>
      <c r="B29" s="26">
        <f>IF(A29='Project Information'!$B$6+'Project Information'!$B$8+'Project Information'!$B$10+('Project Information'!$B$7-'Project Information'!$B$6-1),$D$17,0)</f>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f>IF(A29&lt;'Project Information'!B$11,A29+1,"")</f>
        <v>2032</v>
      </c>
      <c r="B30" s="26">
        <f>IF(A30='Project Information'!$B$6+'Project Information'!$B$8+'Project Information'!$B$10+('Project Information'!$B$7-'Project Information'!$B$6-1),$D$17,0)</f>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f>IF(A30&lt;'Project Information'!B$11,A30+1,"")</f>
        <v>2033</v>
      </c>
      <c r="B31" s="26">
        <f>IF(A31='Project Information'!$B$6+'Project Information'!$B$8+'Project Information'!$B$10+('Project Information'!$B$7-'Project Information'!$B$6-1),$D$17,0)</f>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f>IF(A31&lt;'Project Information'!B$11,A31+1,"")</f>
        <v>2034</v>
      </c>
      <c r="B32" s="26">
        <f>IF(A32='Project Information'!$B$6+'Project Information'!$B$8+'Project Information'!$B$10+('Project Information'!$B$7-'Project Information'!$B$6-1),$D$17,0)</f>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f>IF(A32&lt;'Project Information'!B$11,A32+1,"")</f>
        <v>2035</v>
      </c>
      <c r="B33" s="26">
        <f>IF(A33='Project Information'!$B$6+'Project Information'!$B$8+'Project Information'!$B$10+('Project Information'!$B$7-'Project Information'!$B$6-1),$D$17,0)</f>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f>IF(A33&lt;'Project Information'!B$11,A33+1,"")</f>
        <v>2036</v>
      </c>
      <c r="B34" s="26">
        <f>IF(A34='Project Information'!$B$6+'Project Information'!$B$8+'Project Information'!$B$10+('Project Information'!$B$7-'Project Information'!$B$6-1),$D$17,0)</f>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f>IF(A34&lt;'Project Information'!B$11,A34+1,"")</f>
        <v>2037</v>
      </c>
      <c r="B35" s="26">
        <f>IF(A35='Project Information'!$B$6+'Project Information'!$B$8+'Project Information'!$B$10+('Project Information'!$B$7-'Project Information'!$B$6-1),$D$17,0)</f>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f>IF(A35&lt;'Project Information'!B$11,A35+1,"")</f>
        <v>2038</v>
      </c>
      <c r="B36" s="26">
        <f>IF(A36='Project Information'!$B$6+'Project Information'!$B$8+'Project Information'!$B$10+('Project Information'!$B$7-'Project Information'!$B$6-1),$D$17,0)</f>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169">
        <f>IF(A36&lt;'Project Information'!B$11,A36+1,"")</f>
        <v>2039</v>
      </c>
      <c r="B37" s="26">
        <f>IF(A37='Project Information'!$B$6+'Project Information'!$B$8+'Project Information'!$B$10+('Project Information'!$B$7-'Project Information'!$B$6-1),$D$17,0)</f>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A38" s="169">
        <f>IF(A37&lt;'Project Information'!B$11,A37+1,"")</f>
        <v>2040</v>
      </c>
      <c r="B38" s="26">
        <f>IF(A38='Project Information'!$B$6+'Project Information'!$B$8+'Project Information'!$B$10+('Project Information'!$B$7-'Project Information'!$B$6-1),$D$17,0)</f>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A39" s="169">
        <f>IF(A38&lt;'Project Information'!B$11,A38+1,"")</f>
        <v>2041</v>
      </c>
      <c r="B39" s="26">
        <f>IF(A39='Project Information'!$B$6+'Project Information'!$B$8+'Project Information'!$B$10+('Project Information'!$B$7-'Project Information'!$B$6-1),$D$17,0)</f>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A40" s="169">
        <f>IF(A39&lt;'Project Information'!B$11,A39+1,"")</f>
        <v>2042</v>
      </c>
      <c r="B40" s="26">
        <f>IF(A40='Project Information'!$B$6+'Project Information'!$B$8+'Project Information'!$B$10+('Project Information'!$B$7-'Project Information'!$B$6-1),$D$17,0)</f>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A41" s="169">
        <f>IF(A40&lt;'Project Information'!B$11,A40+1,"")</f>
        <v>2043</v>
      </c>
      <c r="B41" s="26">
        <f>IF(A41='Project Information'!$B$6+'Project Information'!$B$8+'Project Information'!$B$10+('Project Information'!$B$7-'Project Information'!$B$6-1),$D$17,0)</f>
        <v>0</v>
      </c>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A42" s="169">
        <f>IF(A41&lt;'Project Information'!B$11,A41+1,"")</f>
        <v>2044</v>
      </c>
      <c r="B42" s="26">
        <f>IF(A42='Project Information'!$B$6+'Project Information'!$B$8+'Project Information'!$B$10+('Project Information'!$B$7-'Project Information'!$B$6-1),$D$17,0)</f>
        <v>0</v>
      </c>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A43" s="169" t="str">
        <f>IF(A42&lt;'Project Information'!B$11,A42+1,"")</f>
        <v/>
      </c>
      <c r="B43" s="26">
        <f>IF(A43='Project Information'!$B$6+'Project Information'!$B$8+'Project Information'!$B$10+('Project Information'!$B$7-'Project Information'!$B$6-1),$D$17,0)</f>
        <v>0</v>
      </c>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A44" s="169" t="str">
        <f>IF(A43&lt;'Project Information'!B$11,A43+1,"")</f>
        <v/>
      </c>
      <c r="B44" s="26">
        <f>IF(A44='Project Information'!$B$6+'Project Information'!$B$8+'Project Information'!$B$10+('Project Information'!$B$7-'Project Information'!$B$6-1),$D$17,0)</f>
        <v>0</v>
      </c>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A45" s="169" t="str">
        <f>IF(A44&lt;'Project Information'!B$11,A44+1,"")</f>
        <v/>
      </c>
      <c r="B45" s="26">
        <f>IF(A45='Project Information'!$B$6+'Project Information'!$B$8+'Project Information'!$B$10+('Project Information'!$B$7-'Project Information'!$B$6-1),$D$17,0)</f>
        <v>0</v>
      </c>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A46" s="169" t="str">
        <f>IF(A45&lt;'Project Information'!B$11,A45+1,"")</f>
        <v/>
      </c>
      <c r="B46" s="26">
        <f>IF(A46='Project Information'!$B$6+'Project Information'!$B$8+'Project Information'!$B$10+('Project Information'!$B$7-'Project Information'!$B$6-1),$D$17,0)</f>
        <v>0</v>
      </c>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A47" s="169" t="str">
        <f>IF(A46&lt;'Project Information'!B$11,A46+1,"")</f>
        <v/>
      </c>
      <c r="B47" s="26">
        <f>IF(A47='Project Information'!$B$6+'Project Information'!$B$8+'Project Information'!$B$10+('Project Information'!$B$7-'Project Information'!$B$6-1),$D$17,0)</f>
        <v>0</v>
      </c>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A48" s="169" t="str">
        <f>IF(A47&lt;'Project Information'!B$11,A47+1,"")</f>
        <v/>
      </c>
      <c r="B48" s="26">
        <f>IF(A48='Project Information'!$B$6+'Project Information'!$B$8+'Project Information'!$B$10+('Project Information'!$B$7-'Project Information'!$B$6-1),$D$17,0)</f>
        <v>0</v>
      </c>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1:52" x14ac:dyDescent="0.25">
      <c r="A49" s="169" t="str">
        <f>IF(A48&lt;'Project Information'!B$11,A48+1,"")</f>
        <v/>
      </c>
      <c r="B49" s="26">
        <f>IF(A49='Project Information'!$B$6+'Project Information'!$B$8+'Project Information'!$B$10+('Project Information'!$B$7-'Project Information'!$B$6-1),$D$17,0)</f>
        <v>0</v>
      </c>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1:52" x14ac:dyDescent="0.25">
      <c r="A50" s="169" t="str">
        <f>IF(A49&lt;'Project Information'!B$11,A49+1,"")</f>
        <v/>
      </c>
      <c r="B50" s="26">
        <f>IF(A50='Project Information'!$B$6+'Project Information'!$B$8+'Project Information'!$B$10+('Project Information'!$B$7-'Project Information'!$B$6-1),$D$17,0)</f>
        <v>0</v>
      </c>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1:52" x14ac:dyDescent="0.25">
      <c r="A51" s="169" t="str">
        <f>IF(A50&lt;'Project Information'!B$11,A50+1,"")</f>
        <v/>
      </c>
      <c r="B51" s="26">
        <f>IF(A51='Project Information'!$B$6+'Project Information'!$B$8+'Project Information'!$B$10+('Project Information'!$B$7-'Project Information'!$B$6-1),$D$17,0)</f>
        <v>0</v>
      </c>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1:52" x14ac:dyDescent="0.25">
      <c r="A52" s="2" t="str">
        <f>IF(A51&lt;'Project Information'!B$11,A51+1,"")</f>
        <v/>
      </c>
      <c r="B52" s="170">
        <f>IF(A52='Project Information'!$B$6+'Project Information'!$B$8+'Project Information'!$B$10+('Project Information'!$B$7-'Project Information'!$B$6-1),$D$17,0)</f>
        <v>0</v>
      </c>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1: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1: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1: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1: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1: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1: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1: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1: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1: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1: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1: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1: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2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2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2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x14ac:dyDescent="0.25">
      <c r="E90" s="13"/>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s="14"/>
    </row>
    <row r="91" spans="5:52" x14ac:dyDescent="0.25">
      <c r="E91" s="13"/>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s="14"/>
    </row>
    <row r="92" spans="5:52" x14ac:dyDescent="0.25">
      <c r="E92" s="13"/>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s="14"/>
    </row>
    <row r="93" spans="5:52" x14ac:dyDescent="0.25">
      <c r="E93" s="1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s="14"/>
    </row>
    <row r="94" spans="5:52" x14ac:dyDescent="0.25">
      <c r="E94" s="13"/>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s="14"/>
    </row>
    <row r="95" spans="5:52" x14ac:dyDescent="0.25">
      <c r="E95" s="13"/>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s="14"/>
    </row>
    <row r="96" spans="5:52" x14ac:dyDescent="0.25">
      <c r="E96" s="13"/>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s="14"/>
    </row>
    <row r="97" spans="5:52" x14ac:dyDescent="0.25">
      <c r="E97" s="13"/>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s="14"/>
    </row>
    <row r="98" spans="5:52" x14ac:dyDescent="0.25">
      <c r="E98" s="13"/>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s="14"/>
    </row>
    <row r="99" spans="5:52" x14ac:dyDescent="0.25">
      <c r="E99" s="13"/>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s="14"/>
    </row>
    <row r="100" spans="5:52" x14ac:dyDescent="0.25">
      <c r="E100" s="13"/>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s="14"/>
    </row>
    <row r="101" spans="5:52" x14ac:dyDescent="0.25">
      <c r="E101" s="13"/>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s="14"/>
    </row>
    <row r="102" spans="5:52" ht="15.75" thickBot="1" x14ac:dyDescent="0.3">
      <c r="E102" s="15"/>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7"/>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DF3C72DF-52D5-440E-BE83-E16345A5E25E}">
            <xm:f>A23='Project Information'!$B$11</xm:f>
            <x14:dxf>
              <font>
                <b val="0"/>
                <i/>
                <u val="none"/>
              </font>
              <fill>
                <patternFill>
                  <bgColor theme="4" tint="0.39994506668294322"/>
                </patternFill>
              </fill>
            </x14:dxf>
          </x14:cfRule>
          <xm:sqref>B23:B52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88FB-EB92-4A38-827B-94B87D879DDC}">
  <sheetPr>
    <tabColor theme="9" tint="0.39997558519241921"/>
  </sheetPr>
  <dimension ref="A1:AZ87"/>
  <sheetViews>
    <sheetView workbookViewId="0">
      <selection activeCell="A5" sqref="A5"/>
    </sheetView>
  </sheetViews>
  <sheetFormatPr defaultColWidth="9.140625" defaultRowHeight="15" x14ac:dyDescent="0.25"/>
  <cols>
    <col min="1" max="1" width="26.140625" style="5" customWidth="1"/>
    <col min="2" max="2" width="40.7109375" style="5" customWidth="1"/>
    <col min="3" max="16384" width="9.140625" style="5"/>
  </cols>
  <sheetData>
    <row r="1" spans="1:52" ht="20.25" thickBot="1" x14ac:dyDescent="0.35">
      <c r="A1" s="96" t="s">
        <v>15</v>
      </c>
    </row>
    <row r="2" spans="1:52" ht="15.75" thickTop="1" x14ac:dyDescent="0.25">
      <c r="A2" s="152" t="s">
        <v>239</v>
      </c>
      <c r="B2" s="152"/>
      <c r="C2" s="152"/>
      <c r="D2" s="152"/>
    </row>
    <row r="3" spans="1:52" x14ac:dyDescent="0.25">
      <c r="A3" s="5" t="s">
        <v>205</v>
      </c>
    </row>
    <row r="4" spans="1:52" x14ac:dyDescent="0.25">
      <c r="A4" s="153" t="s">
        <v>357</v>
      </c>
      <c r="B4" s="152"/>
      <c r="C4" s="152"/>
      <c r="D4" s="152"/>
      <c r="E4" s="152"/>
      <c r="F4" s="152"/>
      <c r="G4" s="152"/>
      <c r="H4" s="152"/>
      <c r="I4" s="152"/>
      <c r="J4" s="152"/>
      <c r="K4" s="152"/>
      <c r="L4" s="152"/>
      <c r="M4" s="152"/>
    </row>
    <row r="5" spans="1:52" x14ac:dyDescent="0.25">
      <c r="A5" s="5" t="s">
        <v>205</v>
      </c>
    </row>
    <row r="6" spans="1:52" ht="15.75" thickBot="1" x14ac:dyDescent="0.3">
      <c r="A6" s="97" t="s">
        <v>252</v>
      </c>
    </row>
    <row r="7" spans="1:52" x14ac:dyDescent="0.25">
      <c r="A7" s="107" t="s">
        <v>4</v>
      </c>
      <c r="B7" s="24" t="s">
        <v>15</v>
      </c>
      <c r="C7" s="5" t="s">
        <v>159</v>
      </c>
      <c r="E7" s="10" t="s">
        <v>161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row>
    <row r="8" spans="1:52" x14ac:dyDescent="0.25">
      <c r="A8" s="6">
        <f>'Project Information'!$B$9</f>
        <v>2025</v>
      </c>
      <c r="B8" s="168">
        <v>0</v>
      </c>
      <c r="E8" s="1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s="14"/>
    </row>
    <row r="9" spans="1:52" x14ac:dyDescent="0.25">
      <c r="A9" s="169">
        <f>IF(A8&lt;'Project Information'!B$11,A8+1,"")</f>
        <v>2026</v>
      </c>
      <c r="B9" s="168">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25">
      <c r="A10" s="169">
        <f>IF(A9&lt;'Project Information'!B$11,A9+1,"")</f>
        <v>2027</v>
      </c>
      <c r="B10" s="168">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25">
      <c r="A11" s="169">
        <f>IF(A10&lt;'Project Information'!B$11,A10+1,"")</f>
        <v>2028</v>
      </c>
      <c r="B11" s="168">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25">
      <c r="A12" s="169">
        <f>IF(A11&lt;'Project Information'!B$11,A11+1,"")</f>
        <v>2029</v>
      </c>
      <c r="B12" s="168">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25">
      <c r="A13" s="169">
        <f>IF(A12&lt;'Project Information'!B$11,A12+1,"")</f>
        <v>2030</v>
      </c>
      <c r="B13" s="168">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25">
      <c r="A14" s="169">
        <f>IF(A13&lt;'Project Information'!B$11,A13+1,"")</f>
        <v>2031</v>
      </c>
      <c r="B14" s="168">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25">
      <c r="A15" s="169">
        <f>IF(A14&lt;'Project Information'!B$11,A14+1,"")</f>
        <v>2032</v>
      </c>
      <c r="B15" s="168">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69">
        <f>IF(A15&lt;'Project Information'!B$11,A15+1,"")</f>
        <v>2033</v>
      </c>
      <c r="B16" s="168">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69">
        <f>IF(A16&lt;'Project Information'!B$11,A16+1,"")</f>
        <v>2034</v>
      </c>
      <c r="B17" s="168">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69">
        <f>IF(A17&lt;'Project Information'!B$11,A17+1,"")</f>
        <v>2035</v>
      </c>
      <c r="B18" s="168">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69">
        <f>IF(A18&lt;'Project Information'!B$11,A18+1,"")</f>
        <v>2036</v>
      </c>
      <c r="B19" s="168">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69">
        <f>IF(A19&lt;'Project Information'!B$11,A19+1,"")</f>
        <v>2037</v>
      </c>
      <c r="B20" s="168">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69">
        <f>IF(A20&lt;'Project Information'!B$11,A20+1,"")</f>
        <v>2038</v>
      </c>
      <c r="B21" s="168">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69">
        <f>IF(A21&lt;'Project Information'!B$11,A21+1,"")</f>
        <v>2039</v>
      </c>
      <c r="B22" s="168">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69">
        <f>IF(A22&lt;'Project Information'!B$11,A22+1,"")</f>
        <v>2040</v>
      </c>
      <c r="B23" s="168">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2041</v>
      </c>
      <c r="B24" s="168">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2042</v>
      </c>
      <c r="B25" s="168">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2043</v>
      </c>
      <c r="B26" s="168">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2044</v>
      </c>
      <c r="B27" s="168">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t="str">
        <f>IF(A27&lt;'Project Information'!B$11,A27+1,"")</f>
        <v/>
      </c>
      <c r="B28" s="168">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t="str">
        <f>IF(A28&lt;'Project Information'!B$11,A28+1,"")</f>
        <v/>
      </c>
      <c r="B29" s="168">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t="str">
        <f>IF(A29&lt;'Project Information'!B$11,A29+1,"")</f>
        <v/>
      </c>
      <c r="B30" s="168">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t="str">
        <f>IF(A30&lt;'Project Information'!B$11,A30+1,"")</f>
        <v/>
      </c>
      <c r="B31" s="168">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t="str">
        <f>IF(A31&lt;'Project Information'!B$11,A31+1,"")</f>
        <v/>
      </c>
      <c r="B32" s="168">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t="str">
        <f>IF(A32&lt;'Project Information'!B$11,A32+1,"")</f>
        <v/>
      </c>
      <c r="B33" s="168">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t="str">
        <f>IF(A33&lt;'Project Information'!B$11,A33+1,"")</f>
        <v/>
      </c>
      <c r="B34" s="168">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t="str">
        <f>IF(A34&lt;'Project Information'!B$11,A34+1,"")</f>
        <v/>
      </c>
      <c r="B35" s="168">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t="str">
        <f>IF(A35&lt;'Project Information'!B$11,A35+1,"")</f>
        <v/>
      </c>
      <c r="B36" s="168">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2" t="str">
        <f>IF(A36&lt;'Project Information'!B$11,A36+1,"")</f>
        <v/>
      </c>
      <c r="B37" s="120">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2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2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2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2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ht="15.75" thickBot="1" x14ac:dyDescent="0.3">
      <c r="E87" s="1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7"/>
    </row>
  </sheetData>
  <conditionalFormatting sqref="B8:B37">
    <cfRule type="expression" dxfId="4" priority="1">
      <formula>A8=""</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758C-DD7B-441C-AA2D-42F280A3896C}">
  <sheetPr>
    <tabColor theme="9" tint="0.39997558519241921"/>
  </sheetPr>
  <dimension ref="A1:AZ87"/>
  <sheetViews>
    <sheetView workbookViewId="0">
      <selection activeCell="A5" sqref="A5"/>
    </sheetView>
  </sheetViews>
  <sheetFormatPr defaultColWidth="9.140625" defaultRowHeight="15" x14ac:dyDescent="0.25"/>
  <cols>
    <col min="1" max="1" width="26" style="5" customWidth="1"/>
    <col min="2" max="2" width="40.7109375" style="5" customWidth="1"/>
    <col min="3" max="16384" width="9.140625" style="5"/>
  </cols>
  <sheetData>
    <row r="1" spans="1:52" ht="20.25" thickBot="1" x14ac:dyDescent="0.35">
      <c r="A1" s="96" t="s">
        <v>16</v>
      </c>
    </row>
    <row r="2" spans="1:52" ht="15.75" thickTop="1" x14ac:dyDescent="0.25">
      <c r="A2" s="152" t="s">
        <v>239</v>
      </c>
      <c r="B2" s="152"/>
      <c r="C2" s="152"/>
    </row>
    <row r="3" spans="1:52" x14ac:dyDescent="0.25">
      <c r="A3" s="5" t="s">
        <v>205</v>
      </c>
    </row>
    <row r="4" spans="1:52" x14ac:dyDescent="0.25">
      <c r="A4" s="153" t="s">
        <v>357</v>
      </c>
      <c r="B4" s="152"/>
      <c r="C4" s="152"/>
      <c r="D4" s="152"/>
      <c r="E4" s="152"/>
      <c r="F4" s="152"/>
      <c r="G4" s="152"/>
      <c r="H4" s="152"/>
      <c r="I4" s="152"/>
      <c r="J4" s="152"/>
      <c r="K4" s="152"/>
      <c r="L4" s="152"/>
    </row>
    <row r="5" spans="1:52" x14ac:dyDescent="0.25">
      <c r="A5" s="5" t="s">
        <v>205</v>
      </c>
    </row>
    <row r="6" spans="1:52" ht="15.75" thickBot="1" x14ac:dyDescent="0.3">
      <c r="A6" s="97" t="s">
        <v>252</v>
      </c>
    </row>
    <row r="7" spans="1:52" x14ac:dyDescent="0.25">
      <c r="A7" s="107" t="s">
        <v>4</v>
      </c>
      <c r="B7" s="24" t="s">
        <v>16</v>
      </c>
      <c r="C7" s="5" t="s">
        <v>159</v>
      </c>
      <c r="E7" s="10" t="s">
        <v>161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row>
    <row r="8" spans="1:52" x14ac:dyDescent="0.25">
      <c r="A8" s="6">
        <f>'Project Information'!$B$9</f>
        <v>2025</v>
      </c>
      <c r="B8" s="168">
        <v>0</v>
      </c>
      <c r="E8" s="1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s="14"/>
    </row>
    <row r="9" spans="1:52" x14ac:dyDescent="0.25">
      <c r="A9" s="169">
        <f>IF(A8&lt;'Project Information'!B$11,A8+1,"")</f>
        <v>2026</v>
      </c>
      <c r="B9" s="168">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25">
      <c r="A10" s="169">
        <f>IF(A9&lt;'Project Information'!B$11,A9+1,"")</f>
        <v>2027</v>
      </c>
      <c r="B10" s="168">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25">
      <c r="A11" s="169">
        <f>IF(A10&lt;'Project Information'!B$11,A10+1,"")</f>
        <v>2028</v>
      </c>
      <c r="B11" s="168">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25">
      <c r="A12" s="169">
        <f>IF(A11&lt;'Project Information'!B$11,A11+1,"")</f>
        <v>2029</v>
      </c>
      <c r="B12" s="168">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25">
      <c r="A13" s="169">
        <f>IF(A12&lt;'Project Information'!B$11,A12+1,"")</f>
        <v>2030</v>
      </c>
      <c r="B13" s="168">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25">
      <c r="A14" s="169">
        <f>IF(A13&lt;'Project Information'!B$11,A13+1,"")</f>
        <v>2031</v>
      </c>
      <c r="B14" s="168">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25">
      <c r="A15" s="169">
        <f>IF(A14&lt;'Project Information'!B$11,A14+1,"")</f>
        <v>2032</v>
      </c>
      <c r="B15" s="168">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69">
        <f>IF(A15&lt;'Project Information'!B$11,A15+1,"")</f>
        <v>2033</v>
      </c>
      <c r="B16" s="168">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69">
        <f>IF(A16&lt;'Project Information'!B$11,A16+1,"")</f>
        <v>2034</v>
      </c>
      <c r="B17" s="168">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69">
        <f>IF(A17&lt;'Project Information'!B$11,A17+1,"")</f>
        <v>2035</v>
      </c>
      <c r="B18" s="168">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69">
        <f>IF(A18&lt;'Project Information'!B$11,A18+1,"")</f>
        <v>2036</v>
      </c>
      <c r="B19" s="168">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69">
        <f>IF(A19&lt;'Project Information'!B$11,A19+1,"")</f>
        <v>2037</v>
      </c>
      <c r="B20" s="168">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69">
        <f>IF(A20&lt;'Project Information'!B$11,A20+1,"")</f>
        <v>2038</v>
      </c>
      <c r="B21" s="168">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69">
        <f>IF(A21&lt;'Project Information'!B$11,A21+1,"")</f>
        <v>2039</v>
      </c>
      <c r="B22" s="168">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69">
        <f>IF(A22&lt;'Project Information'!B$11,A22+1,"")</f>
        <v>2040</v>
      </c>
      <c r="B23" s="168">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2041</v>
      </c>
      <c r="B24" s="168">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2042</v>
      </c>
      <c r="B25" s="168">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2043</v>
      </c>
      <c r="B26" s="168">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2044</v>
      </c>
      <c r="B27" s="168">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t="str">
        <f>IF(A27&lt;'Project Information'!B$11,A27+1,"")</f>
        <v/>
      </c>
      <c r="B28" s="168">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t="str">
        <f>IF(A28&lt;'Project Information'!B$11,A28+1,"")</f>
        <v/>
      </c>
      <c r="B29" s="168">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t="str">
        <f>IF(A29&lt;'Project Information'!B$11,A29+1,"")</f>
        <v/>
      </c>
      <c r="B30" s="168">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t="str">
        <f>IF(A30&lt;'Project Information'!B$11,A30+1,"")</f>
        <v/>
      </c>
      <c r="B31" s="168">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t="str">
        <f>IF(A31&lt;'Project Information'!B$11,A31+1,"")</f>
        <v/>
      </c>
      <c r="B32" s="168">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t="str">
        <f>IF(A32&lt;'Project Information'!B$11,A32+1,"")</f>
        <v/>
      </c>
      <c r="B33" s="168">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t="str">
        <f>IF(A33&lt;'Project Information'!B$11,A33+1,"")</f>
        <v/>
      </c>
      <c r="B34" s="168">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t="str">
        <f>IF(A34&lt;'Project Information'!B$11,A34+1,"")</f>
        <v/>
      </c>
      <c r="B35" s="168">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t="str">
        <f>IF(A35&lt;'Project Information'!B$11,A35+1,"")</f>
        <v/>
      </c>
      <c r="B36" s="168">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2" t="str">
        <f>IF(A36&lt;'Project Information'!B$11,A36+1,"")</f>
        <v/>
      </c>
      <c r="B37" s="120">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2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2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2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2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ht="15.75" thickBot="1" x14ac:dyDescent="0.3">
      <c r="E87" s="1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7"/>
    </row>
  </sheetData>
  <conditionalFormatting sqref="B8:B37">
    <cfRule type="expression" dxfId="3" priority="1">
      <formula>A8=""</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6E43-6B22-4737-8E2E-57A059E7E54E}">
  <sheetPr>
    <tabColor theme="9" tint="0.39997558519241921"/>
  </sheetPr>
  <dimension ref="A1:AZ87"/>
  <sheetViews>
    <sheetView workbookViewId="0">
      <selection activeCell="A5" sqref="A5"/>
    </sheetView>
  </sheetViews>
  <sheetFormatPr defaultColWidth="9.140625" defaultRowHeight="15" x14ac:dyDescent="0.25"/>
  <cols>
    <col min="1" max="1" width="25.85546875" style="5" customWidth="1"/>
    <col min="2" max="2" width="40.7109375" style="5" customWidth="1"/>
    <col min="3" max="16384" width="9.140625" style="5"/>
  </cols>
  <sheetData>
    <row r="1" spans="1:52" ht="20.25" thickBot="1" x14ac:dyDescent="0.35">
      <c r="A1" s="96" t="s">
        <v>17</v>
      </c>
    </row>
    <row r="2" spans="1:52" ht="15.75" thickTop="1" x14ac:dyDescent="0.25">
      <c r="A2" s="152" t="s">
        <v>239</v>
      </c>
      <c r="B2" s="152"/>
      <c r="C2" s="152"/>
    </row>
    <row r="3" spans="1:52" x14ac:dyDescent="0.25">
      <c r="A3" s="5" t="s">
        <v>205</v>
      </c>
    </row>
    <row r="4" spans="1:52" x14ac:dyDescent="0.25">
      <c r="A4" s="153" t="s">
        <v>357</v>
      </c>
      <c r="B4" s="152"/>
      <c r="C4" s="152"/>
      <c r="D4" s="152"/>
      <c r="E4" s="152"/>
      <c r="F4" s="152"/>
      <c r="G4" s="152"/>
      <c r="H4" s="152"/>
      <c r="I4" s="152"/>
      <c r="J4" s="152"/>
      <c r="K4" s="152"/>
      <c r="L4" s="152"/>
    </row>
    <row r="5" spans="1:52" x14ac:dyDescent="0.25">
      <c r="A5" s="5" t="s">
        <v>205</v>
      </c>
    </row>
    <row r="6" spans="1:52" ht="15.75" thickBot="1" x14ac:dyDescent="0.3">
      <c r="A6" s="97" t="s">
        <v>252</v>
      </c>
    </row>
    <row r="7" spans="1:52" x14ac:dyDescent="0.25">
      <c r="A7" s="107" t="s">
        <v>4</v>
      </c>
      <c r="B7" s="24" t="s">
        <v>17</v>
      </c>
      <c r="C7" s="5" t="s">
        <v>159</v>
      </c>
      <c r="E7" s="10" t="s">
        <v>161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row>
    <row r="8" spans="1:52" x14ac:dyDescent="0.25">
      <c r="A8" s="6">
        <f>'Project Information'!$B$9</f>
        <v>2025</v>
      </c>
      <c r="B8" s="168">
        <v>0</v>
      </c>
      <c r="E8" s="13"/>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s="14"/>
    </row>
    <row r="9" spans="1:52" x14ac:dyDescent="0.25">
      <c r="A9" s="169">
        <f>IF(A8&lt;'Project Information'!B$11,A8+1,"")</f>
        <v>2026</v>
      </c>
      <c r="B9" s="168">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25">
      <c r="A10" s="169">
        <f>IF(A9&lt;'Project Information'!B$11,A9+1,"")</f>
        <v>2027</v>
      </c>
      <c r="B10" s="168">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25">
      <c r="A11" s="169">
        <f>IF(A10&lt;'Project Information'!B$11,A10+1,"")</f>
        <v>2028</v>
      </c>
      <c r="B11" s="168">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25">
      <c r="A12" s="169">
        <f>IF(A11&lt;'Project Information'!B$11,A11+1,"")</f>
        <v>2029</v>
      </c>
      <c r="B12" s="168">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25">
      <c r="A13" s="169">
        <f>IF(A12&lt;'Project Information'!B$11,A12+1,"")</f>
        <v>2030</v>
      </c>
      <c r="B13" s="168">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25">
      <c r="A14" s="169">
        <f>IF(A13&lt;'Project Information'!B$11,A13+1,"")</f>
        <v>2031</v>
      </c>
      <c r="B14" s="168">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25">
      <c r="A15" s="169">
        <f>IF(A14&lt;'Project Information'!B$11,A14+1,"")</f>
        <v>2032</v>
      </c>
      <c r="B15" s="168">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69">
        <f>IF(A15&lt;'Project Information'!B$11,A15+1,"")</f>
        <v>2033</v>
      </c>
      <c r="B16" s="168">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69">
        <f>IF(A16&lt;'Project Information'!B$11,A16+1,"")</f>
        <v>2034</v>
      </c>
      <c r="B17" s="168">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69">
        <f>IF(A17&lt;'Project Information'!B$11,A17+1,"")</f>
        <v>2035</v>
      </c>
      <c r="B18" s="168">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69">
        <f>IF(A18&lt;'Project Information'!B$11,A18+1,"")</f>
        <v>2036</v>
      </c>
      <c r="B19" s="168">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69">
        <f>IF(A19&lt;'Project Information'!B$11,A19+1,"")</f>
        <v>2037</v>
      </c>
      <c r="B20" s="168">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69">
        <f>IF(A20&lt;'Project Information'!B$11,A20+1,"")</f>
        <v>2038</v>
      </c>
      <c r="B21" s="168">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69">
        <f>IF(A21&lt;'Project Information'!B$11,A21+1,"")</f>
        <v>2039</v>
      </c>
      <c r="B22" s="168">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69">
        <f>IF(A22&lt;'Project Information'!B$11,A22+1,"")</f>
        <v>2040</v>
      </c>
      <c r="B23" s="168">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2041</v>
      </c>
      <c r="B24" s="168">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2042</v>
      </c>
      <c r="B25" s="168">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2043</v>
      </c>
      <c r="B26" s="168">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2044</v>
      </c>
      <c r="B27" s="168">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t="str">
        <f>IF(A27&lt;'Project Information'!B$11,A27+1,"")</f>
        <v/>
      </c>
      <c r="B28" s="168">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t="str">
        <f>IF(A28&lt;'Project Information'!B$11,A28+1,"")</f>
        <v/>
      </c>
      <c r="B29" s="168">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t="str">
        <f>IF(A29&lt;'Project Information'!B$11,A29+1,"")</f>
        <v/>
      </c>
      <c r="B30" s="168">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t="str">
        <f>IF(A30&lt;'Project Information'!B$11,A30+1,"")</f>
        <v/>
      </c>
      <c r="B31" s="168">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t="str">
        <f>IF(A31&lt;'Project Information'!B$11,A31+1,"")</f>
        <v/>
      </c>
      <c r="B32" s="168">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t="str">
        <f>IF(A32&lt;'Project Information'!B$11,A32+1,"")</f>
        <v/>
      </c>
      <c r="B33" s="168">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t="str">
        <f>IF(A33&lt;'Project Information'!B$11,A33+1,"")</f>
        <v/>
      </c>
      <c r="B34" s="168">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t="str">
        <f>IF(A34&lt;'Project Information'!B$11,A34+1,"")</f>
        <v/>
      </c>
      <c r="B35" s="168">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t="str">
        <f>IF(A35&lt;'Project Information'!B$11,A35+1,"")</f>
        <v/>
      </c>
      <c r="B36" s="168">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2" t="str">
        <f>IF(A36&lt;'Project Information'!B$11,A36+1,"")</f>
        <v/>
      </c>
      <c r="B37" s="120">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2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2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2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2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ht="15.75" thickBot="1" x14ac:dyDescent="0.3">
      <c r="E87" s="15"/>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7"/>
    </row>
  </sheetData>
  <conditionalFormatting sqref="B8:B37">
    <cfRule type="expression" dxfId="2" priority="1">
      <formula>A8=""</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C50E-A8C3-41A1-9AAA-104E7953FC32}">
  <sheetPr>
    <tabColor theme="9" tint="0.39997558519241921"/>
  </sheetPr>
  <dimension ref="A1:AZ91"/>
  <sheetViews>
    <sheetView zoomScaleNormal="100" workbookViewId="0">
      <selection activeCell="A9" sqref="A9"/>
    </sheetView>
  </sheetViews>
  <sheetFormatPr defaultColWidth="9.140625" defaultRowHeight="15" x14ac:dyDescent="0.25"/>
  <cols>
    <col min="1" max="1" width="40.85546875" style="5" customWidth="1"/>
    <col min="2" max="2" width="40.7109375" style="5" customWidth="1"/>
    <col min="3" max="16384" width="9.140625" style="5"/>
  </cols>
  <sheetData>
    <row r="1" spans="1:52" ht="20.25" thickBot="1" x14ac:dyDescent="0.35">
      <c r="A1" s="96" t="s">
        <v>18</v>
      </c>
    </row>
    <row r="2" spans="1:52" ht="15.75" thickTop="1" x14ac:dyDescent="0.25">
      <c r="A2" s="152" t="s">
        <v>240</v>
      </c>
      <c r="B2" s="152"/>
      <c r="C2" s="152"/>
      <c r="D2" s="152"/>
      <c r="E2" s="152"/>
      <c r="F2" s="152"/>
      <c r="G2" s="152"/>
    </row>
    <row r="3" spans="1:52" x14ac:dyDescent="0.25">
      <c r="A3" s="152" t="s">
        <v>242</v>
      </c>
      <c r="B3" s="152"/>
      <c r="C3" s="152"/>
    </row>
    <row r="4" spans="1:52" x14ac:dyDescent="0.25">
      <c r="A4" s="152" t="s">
        <v>241</v>
      </c>
      <c r="B4" s="152"/>
      <c r="C4" s="152"/>
      <c r="D4" s="152"/>
      <c r="E4" s="152"/>
      <c r="F4" s="152"/>
    </row>
    <row r="5" spans="1:52" x14ac:dyDescent="0.25">
      <c r="A5" s="5" t="s">
        <v>205</v>
      </c>
    </row>
    <row r="6" spans="1:52" x14ac:dyDescent="0.25">
      <c r="A6" s="152" t="s">
        <v>239</v>
      </c>
      <c r="B6" s="152"/>
    </row>
    <row r="7" spans="1:52" x14ac:dyDescent="0.25">
      <c r="A7" s="5" t="s">
        <v>205</v>
      </c>
    </row>
    <row r="8" spans="1:52" x14ac:dyDescent="0.25">
      <c r="A8" s="153" t="s">
        <v>357</v>
      </c>
      <c r="B8" s="152"/>
      <c r="C8" s="152"/>
      <c r="D8" s="152"/>
      <c r="E8" s="152"/>
      <c r="F8" s="152"/>
      <c r="G8" s="152"/>
      <c r="H8" s="152"/>
      <c r="I8" s="152"/>
      <c r="J8" s="152"/>
      <c r="K8" s="152"/>
    </row>
    <row r="9" spans="1:52" x14ac:dyDescent="0.25">
      <c r="A9" s="38" t="s">
        <v>205</v>
      </c>
    </row>
    <row r="10" spans="1:52" ht="15.75" thickBot="1" x14ac:dyDescent="0.3">
      <c r="A10" s="97" t="s">
        <v>252</v>
      </c>
    </row>
    <row r="11" spans="1:52" x14ac:dyDescent="0.25">
      <c r="A11" s="109" t="s">
        <v>4</v>
      </c>
      <c r="B11" s="24" t="s">
        <v>18</v>
      </c>
      <c r="C11" s="5" t="s">
        <v>159</v>
      </c>
      <c r="E11" s="10" t="s">
        <v>161</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2"/>
    </row>
    <row r="12" spans="1:52" x14ac:dyDescent="0.25">
      <c r="A12" s="6">
        <f>'Project Information'!$B$9</f>
        <v>2025</v>
      </c>
      <c r="B12" s="168">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25">
      <c r="A13" s="169">
        <f>IF(A12&lt;'Project Information'!B$11,A12+1,"")</f>
        <v>2026</v>
      </c>
      <c r="B13" s="168">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25">
      <c r="A14" s="169">
        <f>IF(A13&lt;'Project Information'!B$11,A13+1,"")</f>
        <v>2027</v>
      </c>
      <c r="B14" s="168">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25">
      <c r="A15" s="169">
        <f>IF(A14&lt;'Project Information'!B$11,A14+1,"")</f>
        <v>2028</v>
      </c>
      <c r="B15" s="168">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69">
        <f>IF(A15&lt;'Project Information'!B$11,A15+1,"")</f>
        <v>2029</v>
      </c>
      <c r="B16" s="168">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69">
        <f>IF(A16&lt;'Project Information'!B$11,A16+1,"")</f>
        <v>2030</v>
      </c>
      <c r="B17" s="168">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69">
        <f>IF(A17&lt;'Project Information'!B$11,A17+1,"")</f>
        <v>2031</v>
      </c>
      <c r="B18" s="168">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69">
        <f>IF(A18&lt;'Project Information'!B$11,A18+1,"")</f>
        <v>2032</v>
      </c>
      <c r="B19" s="168">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69">
        <f>IF(A19&lt;'Project Information'!B$11,A19+1,"")</f>
        <v>2033</v>
      </c>
      <c r="B20" s="168">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69">
        <f>IF(A20&lt;'Project Information'!B$11,A20+1,"")</f>
        <v>2034</v>
      </c>
      <c r="B21" s="168">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69">
        <f>IF(A21&lt;'Project Information'!B$11,A21+1,"")</f>
        <v>2035</v>
      </c>
      <c r="B22" s="168">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69">
        <f>IF(A22&lt;'Project Information'!B$11,A22+1,"")</f>
        <v>2036</v>
      </c>
      <c r="B23" s="168">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169">
        <f>IF(A23&lt;'Project Information'!B$11,A23+1,"")</f>
        <v>2037</v>
      </c>
      <c r="B24" s="168">
        <v>0</v>
      </c>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A25" s="169">
        <f>IF(A24&lt;'Project Information'!B$11,A24+1,"")</f>
        <v>2038</v>
      </c>
      <c r="B25" s="168">
        <v>0</v>
      </c>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A26" s="169">
        <f>IF(A25&lt;'Project Information'!B$11,A25+1,"")</f>
        <v>2039</v>
      </c>
      <c r="B26" s="168">
        <v>0</v>
      </c>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A27" s="169">
        <f>IF(A26&lt;'Project Information'!B$11,A26+1,"")</f>
        <v>2040</v>
      </c>
      <c r="B27" s="168">
        <v>0</v>
      </c>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A28" s="169">
        <f>IF(A27&lt;'Project Information'!B$11,A27+1,"")</f>
        <v>2041</v>
      </c>
      <c r="B28" s="168">
        <v>0</v>
      </c>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A29" s="169">
        <f>IF(A28&lt;'Project Information'!B$11,A28+1,"")</f>
        <v>2042</v>
      </c>
      <c r="B29" s="168">
        <v>0</v>
      </c>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A30" s="169">
        <f>IF(A29&lt;'Project Information'!B$11,A29+1,"")</f>
        <v>2043</v>
      </c>
      <c r="B30" s="168">
        <v>0</v>
      </c>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A31" s="169">
        <f>IF(A30&lt;'Project Information'!B$11,A30+1,"")</f>
        <v>2044</v>
      </c>
      <c r="B31" s="168">
        <v>0</v>
      </c>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A32" s="169" t="str">
        <f>IF(A31&lt;'Project Information'!B$11,A31+1,"")</f>
        <v/>
      </c>
      <c r="B32" s="168">
        <v>0</v>
      </c>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1:52" x14ac:dyDescent="0.25">
      <c r="A33" s="169" t="str">
        <f>IF(A32&lt;'Project Information'!B$11,A32+1,"")</f>
        <v/>
      </c>
      <c r="B33" s="168">
        <v>0</v>
      </c>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1:52" x14ac:dyDescent="0.25">
      <c r="A34" s="169" t="str">
        <f>IF(A33&lt;'Project Information'!B$11,A33+1,"")</f>
        <v/>
      </c>
      <c r="B34" s="168">
        <v>0</v>
      </c>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1:52" x14ac:dyDescent="0.25">
      <c r="A35" s="169" t="str">
        <f>IF(A34&lt;'Project Information'!B$11,A34+1,"")</f>
        <v/>
      </c>
      <c r="B35" s="168">
        <v>0</v>
      </c>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1:52" x14ac:dyDescent="0.25">
      <c r="A36" s="169" t="str">
        <f>IF(A35&lt;'Project Information'!B$11,A35+1,"")</f>
        <v/>
      </c>
      <c r="B36" s="168">
        <v>0</v>
      </c>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1:52" x14ac:dyDescent="0.25">
      <c r="A37" s="169" t="str">
        <f>IF(A36&lt;'Project Information'!B$11,A36+1,"")</f>
        <v/>
      </c>
      <c r="B37" s="168">
        <v>0</v>
      </c>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1:52" x14ac:dyDescent="0.25">
      <c r="A38" s="169" t="str">
        <f>IF(A37&lt;'Project Information'!B$11,A37+1,"")</f>
        <v/>
      </c>
      <c r="B38" s="168">
        <v>0</v>
      </c>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1:52" x14ac:dyDescent="0.25">
      <c r="A39" s="169" t="str">
        <f>IF(A38&lt;'Project Information'!B$11,A38+1,"")</f>
        <v/>
      </c>
      <c r="B39" s="168">
        <v>0</v>
      </c>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1:52" x14ac:dyDescent="0.25">
      <c r="A40" s="169" t="str">
        <f>IF(A39&lt;'Project Information'!B$11,A39+1,"")</f>
        <v/>
      </c>
      <c r="B40" s="168">
        <v>0</v>
      </c>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1:52" x14ac:dyDescent="0.25">
      <c r="A41" s="2" t="str">
        <f>IF(A40&lt;'Project Information'!B$11,A40+1,"")</f>
        <v/>
      </c>
      <c r="B41" s="120">
        <v>0</v>
      </c>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1:52" x14ac:dyDescent="0.25">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1:52" x14ac:dyDescent="0.25">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1:52" x14ac:dyDescent="0.25">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1:52" x14ac:dyDescent="0.25">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1:52" x14ac:dyDescent="0.25">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1:52" x14ac:dyDescent="0.25">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1:52" x14ac:dyDescent="0.25">
      <c r="E48" s="13"/>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s="14"/>
    </row>
    <row r="49" spans="5:52" x14ac:dyDescent="0.25">
      <c r="E49" s="13"/>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s="14"/>
    </row>
    <row r="50" spans="5:52" x14ac:dyDescent="0.25">
      <c r="E50" s="13"/>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s="14"/>
    </row>
    <row r="51" spans="5:52" x14ac:dyDescent="0.25">
      <c r="E51" s="13"/>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s="14"/>
    </row>
    <row r="52" spans="5:52" x14ac:dyDescent="0.25">
      <c r="E52" s="13"/>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s="14"/>
    </row>
    <row r="53" spans="5:52" x14ac:dyDescent="0.25">
      <c r="E53" s="1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s="14"/>
    </row>
    <row r="54" spans="5:52" x14ac:dyDescent="0.25">
      <c r="E54" s="13"/>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s="14"/>
    </row>
    <row r="55" spans="5:52" x14ac:dyDescent="0.25">
      <c r="E55" s="13"/>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s="14"/>
    </row>
    <row r="56" spans="5:52" x14ac:dyDescent="0.25">
      <c r="E56" s="13"/>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s="14"/>
    </row>
    <row r="57" spans="5:52" x14ac:dyDescent="0.25">
      <c r="E57" s="13"/>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s="14"/>
    </row>
    <row r="58" spans="5:52" x14ac:dyDescent="0.25">
      <c r="E58" s="13"/>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s="14"/>
    </row>
    <row r="59" spans="5:52" x14ac:dyDescent="0.25">
      <c r="E59" s="13"/>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s="14"/>
    </row>
    <row r="60" spans="5:52" x14ac:dyDescent="0.25">
      <c r="E60" s="13"/>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s="14"/>
    </row>
    <row r="61" spans="5:52" x14ac:dyDescent="0.25">
      <c r="E61" s="13"/>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s="14"/>
    </row>
    <row r="62" spans="5:52" x14ac:dyDescent="0.25">
      <c r="E62" s="13"/>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s="14"/>
    </row>
    <row r="63" spans="5:52" x14ac:dyDescent="0.25">
      <c r="E63" s="1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s="14"/>
    </row>
    <row r="64" spans="5:52" x14ac:dyDescent="0.25">
      <c r="E64" s="13"/>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s="14"/>
    </row>
    <row r="65" spans="5:52" x14ac:dyDescent="0.25">
      <c r="E65" s="13"/>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s="14"/>
    </row>
    <row r="66" spans="5:52" x14ac:dyDescent="0.25">
      <c r="E66" s="13"/>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s="14"/>
    </row>
    <row r="67" spans="5:52" x14ac:dyDescent="0.25">
      <c r="E67" s="13"/>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s="14"/>
    </row>
    <row r="68" spans="5:52" x14ac:dyDescent="0.25">
      <c r="E68" s="13"/>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s="14"/>
    </row>
    <row r="69" spans="5:52" x14ac:dyDescent="0.25">
      <c r="E69" s="13"/>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s="14"/>
    </row>
    <row r="70" spans="5:52" x14ac:dyDescent="0.25">
      <c r="E70" s="13"/>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s="14"/>
    </row>
    <row r="71" spans="5:52" x14ac:dyDescent="0.25">
      <c r="E71" s="13"/>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s="14"/>
    </row>
    <row r="72" spans="5:52" x14ac:dyDescent="0.25">
      <c r="E72" s="13"/>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s="14"/>
    </row>
    <row r="73" spans="5:52" x14ac:dyDescent="0.25">
      <c r="E73" s="1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s="14"/>
    </row>
    <row r="74" spans="5:52" x14ac:dyDescent="0.25">
      <c r="E74" s="13"/>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s="14"/>
    </row>
    <row r="75" spans="5:52" x14ac:dyDescent="0.25">
      <c r="E75" s="13"/>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s="14"/>
    </row>
    <row r="76" spans="5:52" x14ac:dyDescent="0.25">
      <c r="E76" s="13"/>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s="14"/>
    </row>
    <row r="77" spans="5:52" x14ac:dyDescent="0.25">
      <c r="E77" s="13"/>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s="14"/>
    </row>
    <row r="78" spans="5:52" x14ac:dyDescent="0.25">
      <c r="E78" s="13"/>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s="14"/>
    </row>
    <row r="79" spans="5:52" x14ac:dyDescent="0.25">
      <c r="E79" s="13"/>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s="14"/>
    </row>
    <row r="80" spans="5:52" x14ac:dyDescent="0.25">
      <c r="E80" s="13"/>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s="14"/>
    </row>
    <row r="81" spans="5:52" x14ac:dyDescent="0.25">
      <c r="E81" s="13"/>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s="14"/>
    </row>
    <row r="82" spans="5:52" x14ac:dyDescent="0.25">
      <c r="E82" s="13"/>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s="14"/>
    </row>
    <row r="83" spans="5:52" x14ac:dyDescent="0.25">
      <c r="E83" s="1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s="14"/>
    </row>
    <row r="84" spans="5:52" x14ac:dyDescent="0.25">
      <c r="E84" s="13"/>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s="14"/>
    </row>
    <row r="85" spans="5:52" x14ac:dyDescent="0.25">
      <c r="E85" s="13"/>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s="14"/>
    </row>
    <row r="86" spans="5:52" x14ac:dyDescent="0.25">
      <c r="E86" s="13"/>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s="14"/>
    </row>
    <row r="87" spans="5:52" x14ac:dyDescent="0.25">
      <c r="E87" s="13"/>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s="14"/>
    </row>
    <row r="88" spans="5:52" x14ac:dyDescent="0.25">
      <c r="E88" s="13"/>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s="14"/>
    </row>
    <row r="89" spans="5:52" x14ac:dyDescent="0.25">
      <c r="E89" s="13"/>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s="14"/>
    </row>
    <row r="90" spans="5:52" x14ac:dyDescent="0.25">
      <c r="E90" s="13"/>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s="14"/>
    </row>
    <row r="91" spans="5:52" ht="15.75" thickBot="1" x14ac:dyDescent="0.3">
      <c r="E91" s="15"/>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7"/>
    </row>
  </sheetData>
  <conditionalFormatting sqref="B12:B41">
    <cfRule type="expression" dxfId="1" priority="1">
      <formula>A12=""</formula>
    </cfRule>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223E3-CA4A-450A-91B0-3ECFC3741DDC}">
  <sheetPr>
    <tabColor theme="8" tint="0.39997558519241921"/>
  </sheetPr>
  <dimension ref="A1:Q65"/>
  <sheetViews>
    <sheetView zoomScale="85" zoomScaleNormal="85" workbookViewId="0">
      <selection activeCell="R20" sqref="R20"/>
    </sheetView>
  </sheetViews>
  <sheetFormatPr defaultColWidth="9.140625" defaultRowHeight="15" x14ac:dyDescent="0.25"/>
  <cols>
    <col min="1" max="1" width="32.5703125" style="5" customWidth="1"/>
    <col min="2" max="2" width="30.28515625" style="5" customWidth="1"/>
    <col min="3" max="3" width="23.85546875" style="5" customWidth="1"/>
    <col min="4" max="4" width="25.42578125" style="5" customWidth="1"/>
    <col min="5" max="5" width="31" style="5" customWidth="1"/>
    <col min="6" max="6" width="27.85546875" style="5" customWidth="1"/>
    <col min="7" max="7" width="27.42578125" style="5" customWidth="1"/>
    <col min="8" max="8" width="28.7109375" style="5" customWidth="1"/>
    <col min="9" max="9" width="30.85546875" style="5" customWidth="1"/>
    <col min="10" max="10" width="30.28515625" style="5" customWidth="1"/>
    <col min="11" max="11" width="26.42578125" style="5" customWidth="1"/>
    <col min="12" max="12" width="21.140625" style="5" customWidth="1"/>
    <col min="13" max="13" width="19.42578125" style="5" customWidth="1"/>
    <col min="14" max="14" width="21" style="5" customWidth="1"/>
    <col min="15" max="15" width="19" style="5" customWidth="1"/>
    <col min="16" max="16" width="19.42578125" style="5" customWidth="1"/>
    <col min="17" max="17" width="25.7109375" style="5" customWidth="1"/>
    <col min="18" max="18" width="18.140625" style="5" customWidth="1"/>
    <col min="19" max="19" width="11" style="5" customWidth="1"/>
    <col min="20" max="20" width="19.85546875" style="5" customWidth="1"/>
    <col min="21" max="21" width="25.140625" style="5" customWidth="1"/>
    <col min="22" max="16384" width="9.140625" style="5"/>
  </cols>
  <sheetData>
    <row r="1" spans="1:17" ht="20.25" thickBot="1" x14ac:dyDescent="0.35">
      <c r="A1" s="96" t="s">
        <v>221</v>
      </c>
    </row>
    <row r="2" spans="1:17" ht="15.75" thickTop="1" x14ac:dyDescent="0.25">
      <c r="A2" s="152" t="s">
        <v>162</v>
      </c>
      <c r="B2" s="152"/>
      <c r="C2" s="152"/>
      <c r="D2" s="152"/>
      <c r="E2" s="152"/>
      <c r="F2" s="152"/>
      <c r="G2" s="152"/>
      <c r="H2" s="152"/>
      <c r="I2" s="152"/>
      <c r="J2" s="152"/>
    </row>
    <row r="3" spans="1:17" x14ac:dyDescent="0.25">
      <c r="A3" s="5" t="s">
        <v>205</v>
      </c>
    </row>
    <row r="4" spans="1:17" x14ac:dyDescent="0.25">
      <c r="A4" s="97" t="s">
        <v>243</v>
      </c>
    </row>
    <row r="5" spans="1:17" x14ac:dyDescent="0.25">
      <c r="A5" s="110" t="s">
        <v>4</v>
      </c>
      <c r="B5" s="113" t="s">
        <v>7</v>
      </c>
      <c r="C5" s="113" t="s">
        <v>8</v>
      </c>
      <c r="D5" s="113" t="s">
        <v>9</v>
      </c>
      <c r="E5" s="113" t="s">
        <v>10</v>
      </c>
      <c r="F5" s="113" t="s">
        <v>11</v>
      </c>
      <c r="G5" s="113" t="s">
        <v>12</v>
      </c>
      <c r="H5" s="113" t="s">
        <v>263</v>
      </c>
      <c r="I5" s="113" t="s">
        <v>14</v>
      </c>
      <c r="J5" s="113" t="s">
        <v>13</v>
      </c>
      <c r="K5" s="113" t="s">
        <v>20</v>
      </c>
      <c r="L5" s="113" t="str">
        <f>'Other Benefit 1'!B7</f>
        <v>Other Benefit 1</v>
      </c>
      <c r="M5" s="113" t="str">
        <f>'Other Benefit 2'!B7</f>
        <v>Other Benefit 2</v>
      </c>
      <c r="N5" s="113" t="str">
        <f>'Other Benefit 3'!B7</f>
        <v>Other Benefit 3</v>
      </c>
      <c r="O5" s="113" t="str">
        <f>'Other Benefit 4'!B11</f>
        <v>Other Benefit 4</v>
      </c>
      <c r="P5" s="113" t="s">
        <v>19</v>
      </c>
      <c r="Q5" s="107" t="s">
        <v>0</v>
      </c>
    </row>
    <row r="6" spans="1:17" x14ac:dyDescent="0.25">
      <c r="A6" s="6">
        <f>'Project Information'!$B$9</f>
        <v>2025</v>
      </c>
      <c r="B6" s="7">
        <f>'Operations and Maintenance'!D8</f>
        <v>0</v>
      </c>
      <c r="C6" s="7">
        <f>Safety!D22</f>
        <v>0</v>
      </c>
      <c r="D6" s="7">
        <f>'Travel Time Savings'!D20</f>
        <v>0</v>
      </c>
      <c r="E6" s="7">
        <f>'Vehicle Operating Cost Savings'!D26</f>
        <v>0</v>
      </c>
      <c r="F6" s="21">
        <f>'Emissions Reduction'!S33</f>
        <v>0</v>
      </c>
      <c r="G6" s="21">
        <f>'Emissions Reduction'!T33</f>
        <v>0</v>
      </c>
      <c r="H6" s="21">
        <f>'Other Highway Use Externalities'!B20</f>
        <v>0</v>
      </c>
      <c r="I6" s="7">
        <f>'Amenity Benefits'!B11</f>
        <v>0</v>
      </c>
      <c r="J6" s="7">
        <f>'Health Benefits'!B15</f>
        <v>0</v>
      </c>
      <c r="K6" s="7">
        <f>'Residual Value'!B23</f>
        <v>0</v>
      </c>
      <c r="L6" s="7">
        <f>'Other Benefit 1'!B8</f>
        <v>0</v>
      </c>
      <c r="M6" s="7">
        <f>'Other Benefit 2'!B8</f>
        <v>0</v>
      </c>
      <c r="N6" s="7">
        <f>'Other Benefit 3'!B8</f>
        <v>0</v>
      </c>
      <c r="O6" s="7">
        <f>'Other Benefit 4'!B12</f>
        <v>0</v>
      </c>
      <c r="P6" s="157">
        <f>SUM(C6:O6)-B6</f>
        <v>0</v>
      </c>
      <c r="Q6" s="8">
        <f>IFERROR(((P6-G6)/(1.031)^(A6-Overview!$B$22))+((G6)/(1.02)^(A6-Overview!$B$22)),0)</f>
        <v>0</v>
      </c>
    </row>
    <row r="7" spans="1:17" x14ac:dyDescent="0.25">
      <c r="A7" s="1">
        <f>IF(A6&lt;'Project Information'!B$11,A6+1,"")</f>
        <v>2026</v>
      </c>
      <c r="B7" s="7">
        <f>'Operations and Maintenance'!D9</f>
        <v>0</v>
      </c>
      <c r="C7" s="7">
        <f>Safety!D23</f>
        <v>0</v>
      </c>
      <c r="D7" s="7">
        <f>'Travel Time Savings'!D21</f>
        <v>0</v>
      </c>
      <c r="E7" s="7">
        <f>'Vehicle Operating Cost Savings'!D27</f>
        <v>0</v>
      </c>
      <c r="F7" s="21">
        <f>'Emissions Reduction'!S34</f>
        <v>0</v>
      </c>
      <c r="G7" s="21">
        <f>'Emissions Reduction'!T34</f>
        <v>0</v>
      </c>
      <c r="H7" s="21">
        <f>'Other Highway Use Externalities'!B21</f>
        <v>0</v>
      </c>
      <c r="I7" s="7">
        <f>'Amenity Benefits'!B12</f>
        <v>0</v>
      </c>
      <c r="J7" s="7">
        <f>'Health Benefits'!B16</f>
        <v>0</v>
      </c>
      <c r="K7" s="7">
        <f>'Residual Value'!B24</f>
        <v>0</v>
      </c>
      <c r="L7" s="7">
        <f>'Other Benefit 1'!B9</f>
        <v>0</v>
      </c>
      <c r="M7" s="7">
        <f>'Other Benefit 2'!B9</f>
        <v>0</v>
      </c>
      <c r="N7" s="7">
        <f>'Other Benefit 3'!B9</f>
        <v>0</v>
      </c>
      <c r="O7" s="7">
        <f>'Other Benefit 4'!B13</f>
        <v>0</v>
      </c>
      <c r="P7" s="157">
        <f t="shared" ref="P7:P35" si="0">SUM(C7:O7)-B7</f>
        <v>0</v>
      </c>
      <c r="Q7" s="8">
        <f>IFERROR(((P7-G7)/(1.031)^(A7-Overview!$B$22))+((G7)/(1.02)^(A7-Overview!$B$22)),0)</f>
        <v>0</v>
      </c>
    </row>
    <row r="8" spans="1:17" x14ac:dyDescent="0.25">
      <c r="A8" s="1">
        <f>IF(A7&lt;'Project Information'!B$11,A7+1,"")</f>
        <v>2027</v>
      </c>
      <c r="B8" s="7">
        <f>'Operations and Maintenance'!D10</f>
        <v>0</v>
      </c>
      <c r="C8" s="7">
        <f>Safety!D24</f>
        <v>0</v>
      </c>
      <c r="D8" s="7">
        <f>'Travel Time Savings'!D22</f>
        <v>0</v>
      </c>
      <c r="E8" s="7">
        <f>'Vehicle Operating Cost Savings'!D28</f>
        <v>0</v>
      </c>
      <c r="F8" s="21">
        <f>'Emissions Reduction'!S35</f>
        <v>0</v>
      </c>
      <c r="G8" s="21">
        <f>'Emissions Reduction'!T35</f>
        <v>0</v>
      </c>
      <c r="H8" s="21">
        <f>'Other Highway Use Externalities'!B22</f>
        <v>0</v>
      </c>
      <c r="I8" s="7">
        <f>'Amenity Benefits'!B13</f>
        <v>0</v>
      </c>
      <c r="J8" s="7">
        <f>'Health Benefits'!B17</f>
        <v>0</v>
      </c>
      <c r="K8" s="7">
        <f>'Residual Value'!B25</f>
        <v>0</v>
      </c>
      <c r="L8" s="7">
        <f>'Other Benefit 1'!B10</f>
        <v>0</v>
      </c>
      <c r="M8" s="7">
        <f>'Other Benefit 2'!B10</f>
        <v>0</v>
      </c>
      <c r="N8" s="7">
        <f>'Other Benefit 3'!B10</f>
        <v>0</v>
      </c>
      <c r="O8" s="7">
        <f>'Other Benefit 4'!B14</f>
        <v>0</v>
      </c>
      <c r="P8" s="157">
        <f t="shared" si="0"/>
        <v>0</v>
      </c>
      <c r="Q8" s="8">
        <f>IFERROR(((P8-G8)/(1.031)^(A8-Overview!$B$22))+((G8)/(1.02)^(A8-Overview!$B$22)),0)</f>
        <v>0</v>
      </c>
    </row>
    <row r="9" spans="1:17" x14ac:dyDescent="0.25">
      <c r="A9" s="1">
        <f>IF(A8&lt;'Project Information'!B$11,A8+1,"")</f>
        <v>2028</v>
      </c>
      <c r="B9" s="7">
        <f>'Operations and Maintenance'!D11</f>
        <v>0</v>
      </c>
      <c r="C9" s="7">
        <f>Safety!D25</f>
        <v>0</v>
      </c>
      <c r="D9" s="7">
        <f>'Travel Time Savings'!D23</f>
        <v>0</v>
      </c>
      <c r="E9" s="7">
        <f>'Vehicle Operating Cost Savings'!D29</f>
        <v>0</v>
      </c>
      <c r="F9" s="21">
        <f>'Emissions Reduction'!S36</f>
        <v>0</v>
      </c>
      <c r="G9" s="21">
        <f>'Emissions Reduction'!T36</f>
        <v>0</v>
      </c>
      <c r="H9" s="21">
        <f>'Other Highway Use Externalities'!B23</f>
        <v>0</v>
      </c>
      <c r="I9" s="7">
        <f>'Amenity Benefits'!B14</f>
        <v>0</v>
      </c>
      <c r="J9" s="7">
        <f>'Health Benefits'!B18</f>
        <v>0</v>
      </c>
      <c r="K9" s="7">
        <f>'Residual Value'!B26</f>
        <v>0</v>
      </c>
      <c r="L9" s="7">
        <f>'Other Benefit 1'!B11</f>
        <v>0</v>
      </c>
      <c r="M9" s="7">
        <f>'Other Benefit 2'!B11</f>
        <v>0</v>
      </c>
      <c r="N9" s="7">
        <f>'Other Benefit 3'!B11</f>
        <v>0</v>
      </c>
      <c r="O9" s="7">
        <f>'Other Benefit 4'!B15</f>
        <v>0</v>
      </c>
      <c r="P9" s="157">
        <f t="shared" si="0"/>
        <v>0</v>
      </c>
      <c r="Q9" s="8">
        <f>IFERROR(((P9-G9)/(1.031)^(A9-Overview!$B$22))+((G9)/(1.02)^(A9-Overview!$B$22)),0)</f>
        <v>0</v>
      </c>
    </row>
    <row r="10" spans="1:17" x14ac:dyDescent="0.25">
      <c r="A10" s="1">
        <f>IF(A9&lt;'Project Information'!B$11,A9+1,"")</f>
        <v>2029</v>
      </c>
      <c r="B10" s="7">
        <f>'Operations and Maintenance'!D12</f>
        <v>0</v>
      </c>
      <c r="C10" s="7">
        <f>Safety!D26</f>
        <v>0</v>
      </c>
      <c r="D10" s="7">
        <f>'Travel Time Savings'!D24</f>
        <v>0</v>
      </c>
      <c r="E10" s="7">
        <f>'Vehicle Operating Cost Savings'!D30</f>
        <v>0</v>
      </c>
      <c r="F10" s="21">
        <f>'Emissions Reduction'!S37</f>
        <v>0</v>
      </c>
      <c r="G10" s="21">
        <f>'Emissions Reduction'!T37</f>
        <v>0</v>
      </c>
      <c r="H10" s="21">
        <f>'Other Highway Use Externalities'!B24</f>
        <v>0</v>
      </c>
      <c r="I10" s="7">
        <f>'Amenity Benefits'!B15</f>
        <v>0</v>
      </c>
      <c r="J10" s="7">
        <f>'Health Benefits'!B19</f>
        <v>0</v>
      </c>
      <c r="K10" s="7">
        <f>'Residual Value'!B27</f>
        <v>0</v>
      </c>
      <c r="L10" s="7">
        <f>'Other Benefit 1'!B12</f>
        <v>0</v>
      </c>
      <c r="M10" s="7">
        <f>'Other Benefit 2'!B12</f>
        <v>0</v>
      </c>
      <c r="N10" s="7">
        <f>'Other Benefit 3'!B12</f>
        <v>0</v>
      </c>
      <c r="O10" s="7">
        <f>'Other Benefit 4'!B16</f>
        <v>0</v>
      </c>
      <c r="P10" s="157">
        <f t="shared" si="0"/>
        <v>0</v>
      </c>
      <c r="Q10" s="8">
        <f>IFERROR(((P10-G10)/(1.031)^(A10-Overview!$B$22))+((G10)/(1.02)^(A10-Overview!$B$22)),0)</f>
        <v>0</v>
      </c>
    </row>
    <row r="11" spans="1:17" x14ac:dyDescent="0.25">
      <c r="A11" s="1">
        <f>IF(A10&lt;'Project Information'!B$11,A10+1,"")</f>
        <v>2030</v>
      </c>
      <c r="B11" s="7">
        <f>'Operations and Maintenance'!D13</f>
        <v>0</v>
      </c>
      <c r="C11" s="7">
        <f>Safety!D27</f>
        <v>0</v>
      </c>
      <c r="D11" s="7">
        <f>'Travel Time Savings'!D25</f>
        <v>0</v>
      </c>
      <c r="E11" s="7">
        <f>'Vehicle Operating Cost Savings'!D31</f>
        <v>0</v>
      </c>
      <c r="F11" s="21">
        <f>'Emissions Reduction'!S38</f>
        <v>0</v>
      </c>
      <c r="G11" s="21">
        <f>'Emissions Reduction'!T38</f>
        <v>0</v>
      </c>
      <c r="H11" s="21">
        <f>'Other Highway Use Externalities'!B25</f>
        <v>0</v>
      </c>
      <c r="I11" s="7">
        <f>'Amenity Benefits'!B16</f>
        <v>0</v>
      </c>
      <c r="J11" s="7">
        <f>'Health Benefits'!B20</f>
        <v>0</v>
      </c>
      <c r="K11" s="7">
        <f>'Residual Value'!B28</f>
        <v>0</v>
      </c>
      <c r="L11" s="7">
        <f>'Other Benefit 1'!B13</f>
        <v>0</v>
      </c>
      <c r="M11" s="7">
        <f>'Other Benefit 2'!B13</f>
        <v>0</v>
      </c>
      <c r="N11" s="7">
        <f>'Other Benefit 3'!B13</f>
        <v>0</v>
      </c>
      <c r="O11" s="7">
        <f>'Other Benefit 4'!B17</f>
        <v>0</v>
      </c>
      <c r="P11" s="157">
        <f t="shared" si="0"/>
        <v>0</v>
      </c>
      <c r="Q11" s="8">
        <f>IFERROR(((P11-G11)/(1.031)^(A11-Overview!$B$22))+((G11)/(1.02)^(A11-Overview!$B$22)),0)</f>
        <v>0</v>
      </c>
    </row>
    <row r="12" spans="1:17" x14ac:dyDescent="0.25">
      <c r="A12" s="1">
        <f>IF(A11&lt;'Project Information'!B$11,A11+1,"")</f>
        <v>2031</v>
      </c>
      <c r="B12" s="7">
        <f>'Operations and Maintenance'!D14</f>
        <v>0</v>
      </c>
      <c r="C12" s="7">
        <f>Safety!D28</f>
        <v>0</v>
      </c>
      <c r="D12" s="7">
        <f>'Travel Time Savings'!D26</f>
        <v>0</v>
      </c>
      <c r="E12" s="7">
        <f>'Vehicle Operating Cost Savings'!D32</f>
        <v>0</v>
      </c>
      <c r="F12" s="21">
        <f>'Emissions Reduction'!S39</f>
        <v>0</v>
      </c>
      <c r="G12" s="21">
        <f>'Emissions Reduction'!T39</f>
        <v>0</v>
      </c>
      <c r="H12" s="21">
        <f>'Other Highway Use Externalities'!B26</f>
        <v>0</v>
      </c>
      <c r="I12" s="7">
        <f>'Amenity Benefits'!B17</f>
        <v>0</v>
      </c>
      <c r="J12" s="7">
        <f>'Health Benefits'!B21</f>
        <v>0</v>
      </c>
      <c r="K12" s="7">
        <f>'Residual Value'!B29</f>
        <v>0</v>
      </c>
      <c r="L12" s="7">
        <f>'Other Benefit 1'!B14</f>
        <v>0</v>
      </c>
      <c r="M12" s="7">
        <f>'Other Benefit 2'!B14</f>
        <v>0</v>
      </c>
      <c r="N12" s="7">
        <f>'Other Benefit 3'!B14</f>
        <v>0</v>
      </c>
      <c r="O12" s="7">
        <f>'Other Benefit 4'!B18</f>
        <v>0</v>
      </c>
      <c r="P12" s="157">
        <f t="shared" si="0"/>
        <v>0</v>
      </c>
      <c r="Q12" s="8">
        <f>IFERROR(((P12-G12)/(1.031)^(A12-Overview!$B$22))+((G12)/(1.02)^(A12-Overview!$B$22)),0)</f>
        <v>0</v>
      </c>
    </row>
    <row r="13" spans="1:17" x14ac:dyDescent="0.25">
      <c r="A13" s="1">
        <f>IF(A12&lt;'Project Information'!B$11,A12+1,"")</f>
        <v>2032</v>
      </c>
      <c r="B13" s="7">
        <f>'Operations and Maintenance'!D15</f>
        <v>0</v>
      </c>
      <c r="C13" s="7">
        <f>Safety!D29</f>
        <v>0</v>
      </c>
      <c r="D13" s="7">
        <f>'Travel Time Savings'!D27</f>
        <v>0</v>
      </c>
      <c r="E13" s="7">
        <f>'Vehicle Operating Cost Savings'!D33</f>
        <v>0</v>
      </c>
      <c r="F13" s="21">
        <f>'Emissions Reduction'!S40</f>
        <v>0</v>
      </c>
      <c r="G13" s="21">
        <f>'Emissions Reduction'!T40</f>
        <v>0</v>
      </c>
      <c r="H13" s="21">
        <f>'Other Highway Use Externalities'!B27</f>
        <v>0</v>
      </c>
      <c r="I13" s="7">
        <f>'Amenity Benefits'!B18</f>
        <v>0</v>
      </c>
      <c r="J13" s="7">
        <f>'Health Benefits'!B22</f>
        <v>0</v>
      </c>
      <c r="K13" s="7">
        <f>'Residual Value'!B30</f>
        <v>0</v>
      </c>
      <c r="L13" s="7">
        <f>'Other Benefit 1'!B15</f>
        <v>0</v>
      </c>
      <c r="M13" s="7">
        <f>'Other Benefit 2'!B15</f>
        <v>0</v>
      </c>
      <c r="N13" s="7">
        <f>'Other Benefit 3'!B15</f>
        <v>0</v>
      </c>
      <c r="O13" s="7">
        <f>'Other Benefit 4'!B19</f>
        <v>0</v>
      </c>
      <c r="P13" s="157">
        <f>SUM(C13:O13)-B13</f>
        <v>0</v>
      </c>
      <c r="Q13" s="8">
        <f>IFERROR(((P13-G13)/(1.031)^(A13-Overview!$B$22))+((G13)/(1.02)^(A13-Overview!$B$22)),0)</f>
        <v>0</v>
      </c>
    </row>
    <row r="14" spans="1:17" x14ac:dyDescent="0.25">
      <c r="A14" s="1">
        <f>IF(A13&lt;'Project Information'!B$11,A13+1,"")</f>
        <v>2033</v>
      </c>
      <c r="B14" s="7">
        <f>'Operations and Maintenance'!D16</f>
        <v>0</v>
      </c>
      <c r="C14" s="7">
        <f>Safety!D30</f>
        <v>0</v>
      </c>
      <c r="D14" s="7">
        <f>'Travel Time Savings'!D28</f>
        <v>0</v>
      </c>
      <c r="E14" s="7">
        <f>'Vehicle Operating Cost Savings'!D34</f>
        <v>0</v>
      </c>
      <c r="F14" s="21">
        <f>'Emissions Reduction'!S41</f>
        <v>0</v>
      </c>
      <c r="G14" s="21">
        <f>'Emissions Reduction'!T41</f>
        <v>0</v>
      </c>
      <c r="H14" s="21">
        <f>'Other Highway Use Externalities'!B28</f>
        <v>0</v>
      </c>
      <c r="I14" s="7">
        <f>'Amenity Benefits'!B19</f>
        <v>0</v>
      </c>
      <c r="J14" s="7">
        <f>'Health Benefits'!B23</f>
        <v>0</v>
      </c>
      <c r="K14" s="7">
        <f>'Residual Value'!B31</f>
        <v>0</v>
      </c>
      <c r="L14" s="7">
        <f>'Other Benefit 1'!B16</f>
        <v>0</v>
      </c>
      <c r="M14" s="7">
        <f>'Other Benefit 2'!B16</f>
        <v>0</v>
      </c>
      <c r="N14" s="7">
        <f>'Other Benefit 3'!B16</f>
        <v>0</v>
      </c>
      <c r="O14" s="7">
        <f>'Other Benefit 4'!B20</f>
        <v>0</v>
      </c>
      <c r="P14" s="157">
        <f t="shared" si="0"/>
        <v>0</v>
      </c>
      <c r="Q14" s="8">
        <f>IFERROR(((P14-G14)/(1.031)^(A14-Overview!$B$22))+((G14)/(1.02)^(A14-Overview!$B$22)),0)</f>
        <v>0</v>
      </c>
    </row>
    <row r="15" spans="1:17" x14ac:dyDescent="0.25">
      <c r="A15" s="1">
        <f>IF(A14&lt;'Project Information'!B$11,A14+1,"")</f>
        <v>2034</v>
      </c>
      <c r="B15" s="7">
        <f>'Operations and Maintenance'!D17</f>
        <v>0</v>
      </c>
      <c r="C15" s="7">
        <f>Safety!D31</f>
        <v>0</v>
      </c>
      <c r="D15" s="7">
        <f>'Travel Time Savings'!D29</f>
        <v>0</v>
      </c>
      <c r="E15" s="7">
        <f>'Vehicle Operating Cost Savings'!D35</f>
        <v>0</v>
      </c>
      <c r="F15" s="21">
        <f>'Emissions Reduction'!S42</f>
        <v>0</v>
      </c>
      <c r="G15" s="21">
        <f>'Emissions Reduction'!T42</f>
        <v>0</v>
      </c>
      <c r="H15" s="21">
        <f>'Other Highway Use Externalities'!B29</f>
        <v>0</v>
      </c>
      <c r="I15" s="7">
        <f>'Amenity Benefits'!B20</f>
        <v>0</v>
      </c>
      <c r="J15" s="7">
        <f>'Health Benefits'!B24</f>
        <v>0</v>
      </c>
      <c r="K15" s="7">
        <f>'Residual Value'!B32</f>
        <v>0</v>
      </c>
      <c r="L15" s="7">
        <f>'Other Benefit 1'!B17</f>
        <v>0</v>
      </c>
      <c r="M15" s="7">
        <f>'Other Benefit 2'!B17</f>
        <v>0</v>
      </c>
      <c r="N15" s="7">
        <f>'Other Benefit 3'!B17</f>
        <v>0</v>
      </c>
      <c r="O15" s="7">
        <f>'Other Benefit 4'!B21</f>
        <v>0</v>
      </c>
      <c r="P15" s="157">
        <f t="shared" si="0"/>
        <v>0</v>
      </c>
      <c r="Q15" s="8">
        <f>IFERROR(((P15-G15)/(1.031)^(A15-Overview!$B$22))+((G15)/(1.02)^(A15-Overview!$B$22)),0)</f>
        <v>0</v>
      </c>
    </row>
    <row r="16" spans="1:17" x14ac:dyDescent="0.25">
      <c r="A16" s="1">
        <f>IF(A15&lt;'Project Information'!B$11,A15+1,"")</f>
        <v>2035</v>
      </c>
      <c r="B16" s="7">
        <f>'Operations and Maintenance'!D18</f>
        <v>0</v>
      </c>
      <c r="C16" s="7">
        <f>Safety!D32</f>
        <v>0</v>
      </c>
      <c r="D16" s="7">
        <f>'Travel Time Savings'!D30</f>
        <v>0</v>
      </c>
      <c r="E16" s="7">
        <f>'Vehicle Operating Cost Savings'!D36</f>
        <v>0</v>
      </c>
      <c r="F16" s="21">
        <f>'Emissions Reduction'!S43</f>
        <v>0</v>
      </c>
      <c r="G16" s="21">
        <f>'Emissions Reduction'!T43</f>
        <v>0</v>
      </c>
      <c r="H16" s="21">
        <f>'Other Highway Use Externalities'!B30</f>
        <v>0</v>
      </c>
      <c r="I16" s="7">
        <f>'Amenity Benefits'!B21</f>
        <v>0</v>
      </c>
      <c r="J16" s="7">
        <f>'Health Benefits'!B25</f>
        <v>0</v>
      </c>
      <c r="K16" s="7">
        <f>'Residual Value'!B33</f>
        <v>0</v>
      </c>
      <c r="L16" s="7">
        <f>'Other Benefit 1'!B18</f>
        <v>0</v>
      </c>
      <c r="M16" s="7">
        <f>'Other Benefit 2'!B18</f>
        <v>0</v>
      </c>
      <c r="N16" s="7">
        <f>'Other Benefit 3'!B18</f>
        <v>0</v>
      </c>
      <c r="O16" s="7">
        <f>'Other Benefit 4'!B22</f>
        <v>0</v>
      </c>
      <c r="P16" s="157">
        <f t="shared" si="0"/>
        <v>0</v>
      </c>
      <c r="Q16" s="8">
        <f>IFERROR(((P16-G16)/(1.031)^(A16-Overview!$B$22))+((G16)/(1.02)^(A16-Overview!$B$22)),0)</f>
        <v>0</v>
      </c>
    </row>
    <row r="17" spans="1:17" x14ac:dyDescent="0.25">
      <c r="A17" s="1">
        <f>IF(A16&lt;'Project Information'!B$11,A16+1,"")</f>
        <v>2036</v>
      </c>
      <c r="B17" s="7">
        <f>'Operations and Maintenance'!D19</f>
        <v>0</v>
      </c>
      <c r="C17" s="7">
        <f>Safety!D33</f>
        <v>0</v>
      </c>
      <c r="D17" s="7">
        <f>'Travel Time Savings'!D31</f>
        <v>0</v>
      </c>
      <c r="E17" s="7">
        <f>'Vehicle Operating Cost Savings'!D37</f>
        <v>0</v>
      </c>
      <c r="F17" s="21">
        <f>'Emissions Reduction'!S44</f>
        <v>0</v>
      </c>
      <c r="G17" s="21">
        <f>'Emissions Reduction'!T44</f>
        <v>0</v>
      </c>
      <c r="H17" s="21">
        <f>'Other Highway Use Externalities'!B31</f>
        <v>0</v>
      </c>
      <c r="I17" s="7">
        <f>'Amenity Benefits'!B22</f>
        <v>0</v>
      </c>
      <c r="J17" s="7">
        <f>'Health Benefits'!B26</f>
        <v>0</v>
      </c>
      <c r="K17" s="7">
        <f>'Residual Value'!B34</f>
        <v>0</v>
      </c>
      <c r="L17" s="7">
        <f>'Other Benefit 1'!B19</f>
        <v>0</v>
      </c>
      <c r="M17" s="7">
        <f>'Other Benefit 2'!B19</f>
        <v>0</v>
      </c>
      <c r="N17" s="7">
        <f>'Other Benefit 3'!B19</f>
        <v>0</v>
      </c>
      <c r="O17" s="7">
        <f>'Other Benefit 4'!B23</f>
        <v>0</v>
      </c>
      <c r="P17" s="157">
        <f t="shared" si="0"/>
        <v>0</v>
      </c>
      <c r="Q17" s="8">
        <f>IFERROR(((P17-G17)/(1.031)^(A17-Overview!$B$22))+((G17)/(1.02)^(A17-Overview!$B$22)),0)</f>
        <v>0</v>
      </c>
    </row>
    <row r="18" spans="1:17" x14ac:dyDescent="0.25">
      <c r="A18" s="1">
        <f>IF(A17&lt;'Project Information'!B$11,A17+1,"")</f>
        <v>2037</v>
      </c>
      <c r="B18" s="7">
        <f>'Operations and Maintenance'!D20</f>
        <v>0</v>
      </c>
      <c r="C18" s="7">
        <f>Safety!D34</f>
        <v>0</v>
      </c>
      <c r="D18" s="7">
        <f>'Travel Time Savings'!D32</f>
        <v>0</v>
      </c>
      <c r="E18" s="7">
        <f>'Vehicle Operating Cost Savings'!D38</f>
        <v>0</v>
      </c>
      <c r="F18" s="21">
        <f>'Emissions Reduction'!S45</f>
        <v>0</v>
      </c>
      <c r="G18" s="21">
        <f>'Emissions Reduction'!T45</f>
        <v>0</v>
      </c>
      <c r="H18" s="21">
        <f>'Other Highway Use Externalities'!B32</f>
        <v>0</v>
      </c>
      <c r="I18" s="7">
        <f>'Amenity Benefits'!B23</f>
        <v>0</v>
      </c>
      <c r="J18" s="7">
        <f>'Health Benefits'!B27</f>
        <v>0</v>
      </c>
      <c r="K18" s="7">
        <f>'Residual Value'!B35</f>
        <v>0</v>
      </c>
      <c r="L18" s="7">
        <f>'Other Benefit 1'!B20</f>
        <v>0</v>
      </c>
      <c r="M18" s="7">
        <f>'Other Benefit 2'!B20</f>
        <v>0</v>
      </c>
      <c r="N18" s="7">
        <f>'Other Benefit 3'!B20</f>
        <v>0</v>
      </c>
      <c r="O18" s="7">
        <f>'Other Benefit 4'!B24</f>
        <v>0</v>
      </c>
      <c r="P18" s="157">
        <f t="shared" si="0"/>
        <v>0</v>
      </c>
      <c r="Q18" s="8">
        <f>IFERROR(((P18-G18)/(1.031)^(A18-Overview!$B$22))+((G18)/(1.02)^(A18-Overview!$B$22)),0)</f>
        <v>0</v>
      </c>
    </row>
    <row r="19" spans="1:17" x14ac:dyDescent="0.25">
      <c r="A19" s="1">
        <f>IF(A18&lt;'Project Information'!B$11,A18+1,"")</f>
        <v>2038</v>
      </c>
      <c r="B19" s="7">
        <f>'Operations and Maintenance'!D21</f>
        <v>0</v>
      </c>
      <c r="C19" s="7">
        <f>Safety!D35</f>
        <v>0</v>
      </c>
      <c r="D19" s="7">
        <f>'Travel Time Savings'!D33</f>
        <v>0</v>
      </c>
      <c r="E19" s="7">
        <f>'Vehicle Operating Cost Savings'!D39</f>
        <v>0</v>
      </c>
      <c r="F19" s="21">
        <f>'Emissions Reduction'!S46</f>
        <v>0</v>
      </c>
      <c r="G19" s="21">
        <f>'Emissions Reduction'!T46</f>
        <v>0</v>
      </c>
      <c r="H19" s="21">
        <f>'Other Highway Use Externalities'!B33</f>
        <v>0</v>
      </c>
      <c r="I19" s="7">
        <f>'Amenity Benefits'!B24</f>
        <v>0</v>
      </c>
      <c r="J19" s="7">
        <f>'Health Benefits'!B28</f>
        <v>0</v>
      </c>
      <c r="K19" s="7">
        <f>'Residual Value'!B36</f>
        <v>0</v>
      </c>
      <c r="L19" s="7">
        <f>'Other Benefit 1'!B21</f>
        <v>0</v>
      </c>
      <c r="M19" s="7">
        <f>'Other Benefit 2'!B21</f>
        <v>0</v>
      </c>
      <c r="N19" s="7">
        <f>'Other Benefit 3'!B21</f>
        <v>0</v>
      </c>
      <c r="O19" s="7">
        <f>'Other Benefit 4'!B25</f>
        <v>0</v>
      </c>
      <c r="P19" s="157">
        <f t="shared" si="0"/>
        <v>0</v>
      </c>
      <c r="Q19" s="8">
        <f>IFERROR(((P19-G19)/(1.031)^(A19-Overview!$B$22))+((G19)/(1.02)^(A19-Overview!$B$22)),0)</f>
        <v>0</v>
      </c>
    </row>
    <row r="20" spans="1:17" x14ac:dyDescent="0.25">
      <c r="A20" s="1">
        <f>IF(A19&lt;'Project Information'!B$11,A19+1,"")</f>
        <v>2039</v>
      </c>
      <c r="B20" s="7">
        <f>'Operations and Maintenance'!D22</f>
        <v>0</v>
      </c>
      <c r="C20" s="7">
        <f>Safety!D36</f>
        <v>0</v>
      </c>
      <c r="D20" s="7">
        <f>'Travel Time Savings'!D34</f>
        <v>0</v>
      </c>
      <c r="E20" s="7">
        <f>'Vehicle Operating Cost Savings'!D40</f>
        <v>0</v>
      </c>
      <c r="F20" s="21">
        <f>'Emissions Reduction'!S47</f>
        <v>0</v>
      </c>
      <c r="G20" s="21">
        <f>'Emissions Reduction'!T47</f>
        <v>0</v>
      </c>
      <c r="H20" s="21">
        <f>'Other Highway Use Externalities'!B34</f>
        <v>0</v>
      </c>
      <c r="I20" s="7">
        <f>'Amenity Benefits'!B25</f>
        <v>0</v>
      </c>
      <c r="J20" s="7">
        <f>'Health Benefits'!B29</f>
        <v>0</v>
      </c>
      <c r="K20" s="7">
        <f>'Residual Value'!B37</f>
        <v>0</v>
      </c>
      <c r="L20" s="7">
        <f>'Other Benefit 1'!B22</f>
        <v>0</v>
      </c>
      <c r="M20" s="7">
        <f>'Other Benefit 2'!B22</f>
        <v>0</v>
      </c>
      <c r="N20" s="7">
        <f>'Other Benefit 3'!B22</f>
        <v>0</v>
      </c>
      <c r="O20" s="7">
        <f>'Other Benefit 4'!B26</f>
        <v>0</v>
      </c>
      <c r="P20" s="157">
        <f t="shared" si="0"/>
        <v>0</v>
      </c>
      <c r="Q20" s="8">
        <f>IFERROR(((P20-G20)/(1.031)^(A20-Overview!$B$22))+((G20)/(1.02)^(A20-Overview!$B$22)),0)</f>
        <v>0</v>
      </c>
    </row>
    <row r="21" spans="1:17" x14ac:dyDescent="0.25">
      <c r="A21" s="1">
        <f>IF(A20&lt;'Project Information'!B$11,A20+1,"")</f>
        <v>2040</v>
      </c>
      <c r="B21" s="7">
        <f>'Operations and Maintenance'!D23</f>
        <v>0</v>
      </c>
      <c r="C21" s="7">
        <f>Safety!D37</f>
        <v>0</v>
      </c>
      <c r="D21" s="7">
        <f>'Travel Time Savings'!D35</f>
        <v>0</v>
      </c>
      <c r="E21" s="7">
        <f>'Vehicle Operating Cost Savings'!D41</f>
        <v>0</v>
      </c>
      <c r="F21" s="21">
        <f>'Emissions Reduction'!S48</f>
        <v>0</v>
      </c>
      <c r="G21" s="21">
        <f>'Emissions Reduction'!T48</f>
        <v>0</v>
      </c>
      <c r="H21" s="21">
        <f>'Other Highway Use Externalities'!B35</f>
        <v>0</v>
      </c>
      <c r="I21" s="7">
        <f>'Amenity Benefits'!B26</f>
        <v>0</v>
      </c>
      <c r="J21" s="7">
        <f>'Health Benefits'!B30</f>
        <v>0</v>
      </c>
      <c r="K21" s="7">
        <f>'Residual Value'!B38</f>
        <v>0</v>
      </c>
      <c r="L21" s="7">
        <f>'Other Benefit 1'!B23</f>
        <v>0</v>
      </c>
      <c r="M21" s="7">
        <f>'Other Benefit 2'!B23</f>
        <v>0</v>
      </c>
      <c r="N21" s="7">
        <f>'Other Benefit 3'!B23</f>
        <v>0</v>
      </c>
      <c r="O21" s="7">
        <f>'Other Benefit 4'!B27</f>
        <v>0</v>
      </c>
      <c r="P21" s="157">
        <f t="shared" si="0"/>
        <v>0</v>
      </c>
      <c r="Q21" s="8">
        <f>IFERROR(((P21-G21)/(1.031)^(A21-Overview!$B$22))+((G21)/(1.02)^(A21-Overview!$B$22)),0)</f>
        <v>0</v>
      </c>
    </row>
    <row r="22" spans="1:17" x14ac:dyDescent="0.25">
      <c r="A22" s="1">
        <f>IF(A21&lt;'Project Information'!B$11,A21+1,"")</f>
        <v>2041</v>
      </c>
      <c r="B22" s="7">
        <f>'Operations and Maintenance'!D24</f>
        <v>0</v>
      </c>
      <c r="C22" s="7">
        <f>Safety!D38</f>
        <v>0</v>
      </c>
      <c r="D22" s="7">
        <f>'Travel Time Savings'!D36</f>
        <v>0</v>
      </c>
      <c r="E22" s="7">
        <f>'Vehicle Operating Cost Savings'!D42</f>
        <v>0</v>
      </c>
      <c r="F22" s="21">
        <f>'Emissions Reduction'!S49</f>
        <v>0</v>
      </c>
      <c r="G22" s="21">
        <f>'Emissions Reduction'!T49</f>
        <v>0</v>
      </c>
      <c r="H22" s="21">
        <f>'Other Highway Use Externalities'!B36</f>
        <v>0</v>
      </c>
      <c r="I22" s="7">
        <f>'Amenity Benefits'!B27</f>
        <v>0</v>
      </c>
      <c r="J22" s="7">
        <f>'Health Benefits'!B31</f>
        <v>0</v>
      </c>
      <c r="K22" s="7">
        <f>'Residual Value'!B39</f>
        <v>0</v>
      </c>
      <c r="L22" s="7">
        <f>'Other Benefit 1'!B24</f>
        <v>0</v>
      </c>
      <c r="M22" s="7">
        <f>'Other Benefit 2'!B24</f>
        <v>0</v>
      </c>
      <c r="N22" s="7">
        <f>'Other Benefit 3'!B24</f>
        <v>0</v>
      </c>
      <c r="O22" s="7">
        <f>'Other Benefit 4'!B28</f>
        <v>0</v>
      </c>
      <c r="P22" s="157">
        <f t="shared" si="0"/>
        <v>0</v>
      </c>
      <c r="Q22" s="8">
        <f>IFERROR(((P22-G22)/(1.031)^(A22-Overview!$B$22))+((G22)/(1.02)^(A22-Overview!$B$22)),0)</f>
        <v>0</v>
      </c>
    </row>
    <row r="23" spans="1:17" x14ac:dyDescent="0.25">
      <c r="A23" s="1">
        <f>IF(A22&lt;'Project Information'!B$11,A22+1,"")</f>
        <v>2042</v>
      </c>
      <c r="B23" s="7">
        <f>'Operations and Maintenance'!D25</f>
        <v>0</v>
      </c>
      <c r="C23" s="7">
        <f>Safety!D39</f>
        <v>0</v>
      </c>
      <c r="D23" s="7">
        <f>'Travel Time Savings'!D37</f>
        <v>0</v>
      </c>
      <c r="E23" s="7">
        <f>'Vehicle Operating Cost Savings'!D43</f>
        <v>0</v>
      </c>
      <c r="F23" s="21">
        <f>'Emissions Reduction'!S50</f>
        <v>0</v>
      </c>
      <c r="G23" s="21">
        <f>'Emissions Reduction'!T50</f>
        <v>0</v>
      </c>
      <c r="H23" s="21">
        <f>'Other Highway Use Externalities'!B37</f>
        <v>0</v>
      </c>
      <c r="I23" s="7">
        <f>'Amenity Benefits'!B28</f>
        <v>0</v>
      </c>
      <c r="J23" s="7">
        <f>'Health Benefits'!B32</f>
        <v>0</v>
      </c>
      <c r="K23" s="7">
        <f>'Residual Value'!B40</f>
        <v>0</v>
      </c>
      <c r="L23" s="7">
        <f>'Other Benefit 1'!B25</f>
        <v>0</v>
      </c>
      <c r="M23" s="7">
        <f>'Other Benefit 2'!B25</f>
        <v>0</v>
      </c>
      <c r="N23" s="7">
        <f>'Other Benefit 3'!B25</f>
        <v>0</v>
      </c>
      <c r="O23" s="7">
        <f>'Other Benefit 4'!B29</f>
        <v>0</v>
      </c>
      <c r="P23" s="157">
        <f t="shared" si="0"/>
        <v>0</v>
      </c>
      <c r="Q23" s="8">
        <f>IFERROR(((P23-G23)/(1.031)^(A23-Overview!$B$22))+((G23)/(1.02)^(A23-Overview!$B$22)),0)</f>
        <v>0</v>
      </c>
    </row>
    <row r="24" spans="1:17" x14ac:dyDescent="0.25">
      <c r="A24" s="1">
        <f>IF(A23&lt;'Project Information'!B$11,A23+1,"")</f>
        <v>2043</v>
      </c>
      <c r="B24" s="7">
        <f>'Operations and Maintenance'!D26</f>
        <v>0</v>
      </c>
      <c r="C24" s="7">
        <f>Safety!D40</f>
        <v>0</v>
      </c>
      <c r="D24" s="7">
        <f>'Travel Time Savings'!D38</f>
        <v>0</v>
      </c>
      <c r="E24" s="7">
        <f>'Vehicle Operating Cost Savings'!D44</f>
        <v>0</v>
      </c>
      <c r="F24" s="21">
        <f>'Emissions Reduction'!S51</f>
        <v>0</v>
      </c>
      <c r="G24" s="21">
        <f>'Emissions Reduction'!T51</f>
        <v>0</v>
      </c>
      <c r="H24" s="21">
        <f>'Other Highway Use Externalities'!B38</f>
        <v>0</v>
      </c>
      <c r="I24" s="7">
        <f>'Amenity Benefits'!B29</f>
        <v>0</v>
      </c>
      <c r="J24" s="7">
        <f>'Health Benefits'!B33</f>
        <v>0</v>
      </c>
      <c r="K24" s="7">
        <f>'Residual Value'!B41</f>
        <v>0</v>
      </c>
      <c r="L24" s="7">
        <f>'Other Benefit 1'!B26</f>
        <v>0</v>
      </c>
      <c r="M24" s="7">
        <f>'Other Benefit 2'!B26</f>
        <v>0</v>
      </c>
      <c r="N24" s="7">
        <f>'Other Benefit 3'!B26</f>
        <v>0</v>
      </c>
      <c r="O24" s="7">
        <f>'Other Benefit 4'!B30</f>
        <v>0</v>
      </c>
      <c r="P24" s="157">
        <f t="shared" si="0"/>
        <v>0</v>
      </c>
      <c r="Q24" s="8">
        <f>IFERROR(((P24-G24)/(1.031)^(A24-Overview!$B$22))+((G24)/(1.02)^(A24-Overview!$B$22)),0)</f>
        <v>0</v>
      </c>
    </row>
    <row r="25" spans="1:17" x14ac:dyDescent="0.25">
      <c r="A25" s="1">
        <f>IF(A24&lt;'Project Information'!B$11,A24+1,"")</f>
        <v>2044</v>
      </c>
      <c r="B25" s="7">
        <f>'Operations and Maintenance'!D27</f>
        <v>0</v>
      </c>
      <c r="C25" s="7">
        <f>Safety!D41</f>
        <v>0</v>
      </c>
      <c r="D25" s="7">
        <f>'Travel Time Savings'!D39</f>
        <v>0</v>
      </c>
      <c r="E25" s="7">
        <f>'Vehicle Operating Cost Savings'!D45</f>
        <v>0</v>
      </c>
      <c r="F25" s="21">
        <f>'Emissions Reduction'!S52</f>
        <v>0</v>
      </c>
      <c r="G25" s="21">
        <f>'Emissions Reduction'!T52</f>
        <v>0</v>
      </c>
      <c r="H25" s="21">
        <f>'Other Highway Use Externalities'!B39</f>
        <v>0</v>
      </c>
      <c r="I25" s="7">
        <f>'Amenity Benefits'!B30</f>
        <v>0</v>
      </c>
      <c r="J25" s="7">
        <f>'Health Benefits'!B34</f>
        <v>0</v>
      </c>
      <c r="K25" s="7">
        <f>'Residual Value'!B42</f>
        <v>0</v>
      </c>
      <c r="L25" s="7">
        <f>'Other Benefit 1'!B27</f>
        <v>0</v>
      </c>
      <c r="M25" s="7">
        <f>'Other Benefit 2'!B27</f>
        <v>0</v>
      </c>
      <c r="N25" s="7">
        <f>'Other Benefit 3'!B27</f>
        <v>0</v>
      </c>
      <c r="O25" s="7">
        <f>'Other Benefit 4'!B31</f>
        <v>0</v>
      </c>
      <c r="P25" s="157">
        <f t="shared" si="0"/>
        <v>0</v>
      </c>
      <c r="Q25" s="8">
        <f>IFERROR(((P25-G25)/(1.031)^(A25-Overview!$B$22))+((G25)/(1.02)^(A25-Overview!$B$22)),0)</f>
        <v>0</v>
      </c>
    </row>
    <row r="26" spans="1:17" x14ac:dyDescent="0.25">
      <c r="A26" s="1" t="str">
        <f>IF(A25&lt;'Project Information'!B$11,A25+1,"")</f>
        <v/>
      </c>
      <c r="B26" s="7">
        <f>'Operations and Maintenance'!D28</f>
        <v>0</v>
      </c>
      <c r="C26" s="7">
        <f>Safety!D42</f>
        <v>0</v>
      </c>
      <c r="D26" s="7">
        <f>'Travel Time Savings'!D40</f>
        <v>0</v>
      </c>
      <c r="E26" s="7">
        <f>'Vehicle Operating Cost Savings'!D46</f>
        <v>0</v>
      </c>
      <c r="F26" s="21">
        <f>'Emissions Reduction'!S53</f>
        <v>0</v>
      </c>
      <c r="G26" s="21">
        <f>'Emissions Reduction'!T53</f>
        <v>0</v>
      </c>
      <c r="H26" s="21">
        <f>'Other Highway Use Externalities'!B40</f>
        <v>0</v>
      </c>
      <c r="I26" s="7">
        <f>'Amenity Benefits'!B31</f>
        <v>0</v>
      </c>
      <c r="J26" s="7">
        <f>'Health Benefits'!B35</f>
        <v>0</v>
      </c>
      <c r="K26" s="7">
        <f>'Residual Value'!B43</f>
        <v>0</v>
      </c>
      <c r="L26" s="7">
        <f>'Other Benefit 1'!B28</f>
        <v>0</v>
      </c>
      <c r="M26" s="7">
        <f>'Other Benefit 2'!B28</f>
        <v>0</v>
      </c>
      <c r="N26" s="7">
        <f>'Other Benefit 3'!B28</f>
        <v>0</v>
      </c>
      <c r="O26" s="7">
        <f>'Other Benefit 4'!B32</f>
        <v>0</v>
      </c>
      <c r="P26" s="157">
        <f t="shared" si="0"/>
        <v>0</v>
      </c>
      <c r="Q26" s="8">
        <f>IFERROR(((P26-G26)/(1.031)^(A26-Overview!$B$22))+((G26)/(1.02)^(A26-Overview!$B$22)),0)</f>
        <v>0</v>
      </c>
    </row>
    <row r="27" spans="1:17" x14ac:dyDescent="0.25">
      <c r="A27" s="1" t="str">
        <f>IF(A26&lt;'Project Information'!B$11,A26+1,"")</f>
        <v/>
      </c>
      <c r="B27" s="7">
        <f>'Operations and Maintenance'!D29</f>
        <v>0</v>
      </c>
      <c r="C27" s="7">
        <f>Safety!D43</f>
        <v>0</v>
      </c>
      <c r="D27" s="7">
        <f>'Travel Time Savings'!D41</f>
        <v>0</v>
      </c>
      <c r="E27" s="7">
        <f>'Vehicle Operating Cost Savings'!D47</f>
        <v>0</v>
      </c>
      <c r="F27" s="21">
        <f>'Emissions Reduction'!S54</f>
        <v>0</v>
      </c>
      <c r="G27" s="21">
        <f>'Emissions Reduction'!T54</f>
        <v>0</v>
      </c>
      <c r="H27" s="21">
        <f>'Other Highway Use Externalities'!B41</f>
        <v>0</v>
      </c>
      <c r="I27" s="7">
        <f>'Amenity Benefits'!B32</f>
        <v>0</v>
      </c>
      <c r="J27" s="7">
        <f>'Health Benefits'!B36</f>
        <v>0</v>
      </c>
      <c r="K27" s="7">
        <f>'Residual Value'!B44</f>
        <v>0</v>
      </c>
      <c r="L27" s="7">
        <f>'Other Benefit 1'!B29</f>
        <v>0</v>
      </c>
      <c r="M27" s="7">
        <f>'Other Benefit 2'!B29</f>
        <v>0</v>
      </c>
      <c r="N27" s="7">
        <f>'Other Benefit 3'!B29</f>
        <v>0</v>
      </c>
      <c r="O27" s="7">
        <f>'Other Benefit 4'!B33</f>
        <v>0</v>
      </c>
      <c r="P27" s="157">
        <f t="shared" si="0"/>
        <v>0</v>
      </c>
      <c r="Q27" s="8">
        <f>IFERROR(((P27-G27)/(1.031)^(A27-Overview!$B$22))+((G27)/(1.02)^(A27-Overview!$B$22)),0)</f>
        <v>0</v>
      </c>
    </row>
    <row r="28" spans="1:17" x14ac:dyDescent="0.25">
      <c r="A28" s="1" t="str">
        <f>IF(A27&lt;'Project Information'!B$11,A27+1,"")</f>
        <v/>
      </c>
      <c r="B28" s="7">
        <f>'Operations and Maintenance'!D30</f>
        <v>0</v>
      </c>
      <c r="C28" s="7">
        <f>Safety!D44</f>
        <v>0</v>
      </c>
      <c r="D28" s="7">
        <f>'Travel Time Savings'!D42</f>
        <v>0</v>
      </c>
      <c r="E28" s="7">
        <f>'Vehicle Operating Cost Savings'!D48</f>
        <v>0</v>
      </c>
      <c r="F28" s="21">
        <f>'Emissions Reduction'!S55</f>
        <v>0</v>
      </c>
      <c r="G28" s="21">
        <f>'Emissions Reduction'!T55</f>
        <v>0</v>
      </c>
      <c r="H28" s="21">
        <f>'Other Highway Use Externalities'!B42</f>
        <v>0</v>
      </c>
      <c r="I28" s="7">
        <f>'Amenity Benefits'!B33</f>
        <v>0</v>
      </c>
      <c r="J28" s="7">
        <f>'Health Benefits'!B37</f>
        <v>0</v>
      </c>
      <c r="K28" s="7">
        <f>'Residual Value'!B45</f>
        <v>0</v>
      </c>
      <c r="L28" s="7">
        <f>'Other Benefit 1'!B30</f>
        <v>0</v>
      </c>
      <c r="M28" s="7">
        <f>'Other Benefit 2'!B30</f>
        <v>0</v>
      </c>
      <c r="N28" s="7">
        <f>'Other Benefit 3'!B30</f>
        <v>0</v>
      </c>
      <c r="O28" s="7">
        <f>'Other Benefit 4'!B34</f>
        <v>0</v>
      </c>
      <c r="P28" s="157">
        <f t="shared" si="0"/>
        <v>0</v>
      </c>
      <c r="Q28" s="8">
        <f>IFERROR(((P28-G28)/(1.031)^(A28-Overview!$B$22))+((G28)/(1.02)^(A28-Overview!$B$22)),0)</f>
        <v>0</v>
      </c>
    </row>
    <row r="29" spans="1:17" x14ac:dyDescent="0.25">
      <c r="A29" s="1" t="str">
        <f>IF(A28&lt;'Project Information'!B$11,A28+1,"")</f>
        <v/>
      </c>
      <c r="B29" s="7">
        <f>'Operations and Maintenance'!D31</f>
        <v>0</v>
      </c>
      <c r="C29" s="7">
        <f>Safety!D45</f>
        <v>0</v>
      </c>
      <c r="D29" s="7">
        <f>'Travel Time Savings'!D43</f>
        <v>0</v>
      </c>
      <c r="E29" s="7">
        <f>'Vehicle Operating Cost Savings'!D49</f>
        <v>0</v>
      </c>
      <c r="F29" s="21">
        <f>'Emissions Reduction'!S56</f>
        <v>0</v>
      </c>
      <c r="G29" s="21">
        <f>'Emissions Reduction'!T56</f>
        <v>0</v>
      </c>
      <c r="H29" s="21">
        <f>'Other Highway Use Externalities'!B43</f>
        <v>0</v>
      </c>
      <c r="I29" s="7">
        <f>'Amenity Benefits'!B34</f>
        <v>0</v>
      </c>
      <c r="J29" s="7">
        <f>'Health Benefits'!B38</f>
        <v>0</v>
      </c>
      <c r="K29" s="7">
        <f>'Residual Value'!B46</f>
        <v>0</v>
      </c>
      <c r="L29" s="7">
        <f>'Other Benefit 1'!B31</f>
        <v>0</v>
      </c>
      <c r="M29" s="7">
        <f>'Other Benefit 2'!B31</f>
        <v>0</v>
      </c>
      <c r="N29" s="7">
        <f>'Other Benefit 3'!B31</f>
        <v>0</v>
      </c>
      <c r="O29" s="7">
        <f>'Other Benefit 4'!B35</f>
        <v>0</v>
      </c>
      <c r="P29" s="157">
        <f t="shared" si="0"/>
        <v>0</v>
      </c>
      <c r="Q29" s="8">
        <f>IFERROR(((P29-G29)/(1.031)^(A29-Overview!$B$22))+((G29)/(1.02)^(A29-Overview!$B$22)),0)</f>
        <v>0</v>
      </c>
    </row>
    <row r="30" spans="1:17" x14ac:dyDescent="0.25">
      <c r="A30" s="1" t="str">
        <f>IF(A29&lt;'Project Information'!B$11,A29+1,"")</f>
        <v/>
      </c>
      <c r="B30" s="7">
        <f>'Operations and Maintenance'!D32</f>
        <v>0</v>
      </c>
      <c r="C30" s="7">
        <f>Safety!D46</f>
        <v>0</v>
      </c>
      <c r="D30" s="7">
        <f>'Travel Time Savings'!D44</f>
        <v>0</v>
      </c>
      <c r="E30" s="7">
        <f>'Vehicle Operating Cost Savings'!D50</f>
        <v>0</v>
      </c>
      <c r="F30" s="21">
        <f>'Emissions Reduction'!S57</f>
        <v>0</v>
      </c>
      <c r="G30" s="21">
        <f>'Emissions Reduction'!T57</f>
        <v>0</v>
      </c>
      <c r="H30" s="21">
        <f>'Other Highway Use Externalities'!B44</f>
        <v>0</v>
      </c>
      <c r="I30" s="7">
        <f>'Amenity Benefits'!B35</f>
        <v>0</v>
      </c>
      <c r="J30" s="7">
        <f>'Health Benefits'!B39</f>
        <v>0</v>
      </c>
      <c r="K30" s="7">
        <f>'Residual Value'!B47</f>
        <v>0</v>
      </c>
      <c r="L30" s="7">
        <f>'Other Benefit 1'!B32</f>
        <v>0</v>
      </c>
      <c r="M30" s="7">
        <f>'Other Benefit 2'!B32</f>
        <v>0</v>
      </c>
      <c r="N30" s="7">
        <f>'Other Benefit 3'!B32</f>
        <v>0</v>
      </c>
      <c r="O30" s="7">
        <f>'Other Benefit 4'!B36</f>
        <v>0</v>
      </c>
      <c r="P30" s="157">
        <f t="shared" si="0"/>
        <v>0</v>
      </c>
      <c r="Q30" s="8">
        <f>IFERROR(((P30-G30)/(1.031)^(A30-Overview!$B$22))+((G30)/(1.02)^(A30-Overview!$B$22)),0)</f>
        <v>0</v>
      </c>
    </row>
    <row r="31" spans="1:17" x14ac:dyDescent="0.25">
      <c r="A31" s="1" t="str">
        <f>IF(A30&lt;'Project Information'!B$11,A30+1,"")</f>
        <v/>
      </c>
      <c r="B31" s="7">
        <f>'Operations and Maintenance'!D33</f>
        <v>0</v>
      </c>
      <c r="C31" s="7">
        <f>Safety!D47</f>
        <v>0</v>
      </c>
      <c r="D31" s="7">
        <f>'Travel Time Savings'!D45</f>
        <v>0</v>
      </c>
      <c r="E31" s="7">
        <f>'Vehicle Operating Cost Savings'!D51</f>
        <v>0</v>
      </c>
      <c r="F31" s="21">
        <f>'Emissions Reduction'!S58</f>
        <v>0</v>
      </c>
      <c r="G31" s="21">
        <f>'Emissions Reduction'!T58</f>
        <v>0</v>
      </c>
      <c r="H31" s="21">
        <f>'Other Highway Use Externalities'!B45</f>
        <v>0</v>
      </c>
      <c r="I31" s="7">
        <f>'Amenity Benefits'!B36</f>
        <v>0</v>
      </c>
      <c r="J31" s="7">
        <f>'Health Benefits'!B40</f>
        <v>0</v>
      </c>
      <c r="K31" s="7">
        <f>'Residual Value'!B48</f>
        <v>0</v>
      </c>
      <c r="L31" s="7">
        <f>'Other Benefit 1'!B33</f>
        <v>0</v>
      </c>
      <c r="M31" s="7">
        <f>'Other Benefit 2'!B33</f>
        <v>0</v>
      </c>
      <c r="N31" s="7">
        <f>'Other Benefit 3'!B33</f>
        <v>0</v>
      </c>
      <c r="O31" s="7">
        <f>'Other Benefit 4'!B37</f>
        <v>0</v>
      </c>
      <c r="P31" s="157">
        <f t="shared" si="0"/>
        <v>0</v>
      </c>
      <c r="Q31" s="8">
        <f>IFERROR(((P31-G31)/(1.031)^(A31-Overview!$B$22))+((G31)/(1.02)^(A31-Overview!$B$22)),0)</f>
        <v>0</v>
      </c>
    </row>
    <row r="32" spans="1:17" x14ac:dyDescent="0.25">
      <c r="A32" s="1" t="str">
        <f>IF(A31&lt;'Project Information'!B$11,A31+1,"")</f>
        <v/>
      </c>
      <c r="B32" s="7">
        <f>'Operations and Maintenance'!D34</f>
        <v>0</v>
      </c>
      <c r="C32" s="7">
        <f>Safety!D48</f>
        <v>0</v>
      </c>
      <c r="D32" s="7">
        <f>'Travel Time Savings'!D46</f>
        <v>0</v>
      </c>
      <c r="E32" s="7">
        <f>'Vehicle Operating Cost Savings'!D52</f>
        <v>0</v>
      </c>
      <c r="F32" s="21">
        <f>'Emissions Reduction'!S59</f>
        <v>0</v>
      </c>
      <c r="G32" s="21">
        <f>'Emissions Reduction'!T59</f>
        <v>0</v>
      </c>
      <c r="H32" s="21">
        <f>'Other Highway Use Externalities'!B46</f>
        <v>0</v>
      </c>
      <c r="I32" s="7">
        <f>'Amenity Benefits'!B37</f>
        <v>0</v>
      </c>
      <c r="J32" s="7">
        <f>'Health Benefits'!B41</f>
        <v>0</v>
      </c>
      <c r="K32" s="7">
        <f>'Residual Value'!B49</f>
        <v>0</v>
      </c>
      <c r="L32" s="7">
        <f>'Other Benefit 1'!B34</f>
        <v>0</v>
      </c>
      <c r="M32" s="7">
        <f>'Other Benefit 2'!B34</f>
        <v>0</v>
      </c>
      <c r="N32" s="7">
        <f>'Other Benefit 3'!B34</f>
        <v>0</v>
      </c>
      <c r="O32" s="7">
        <f>'Other Benefit 4'!B38</f>
        <v>0</v>
      </c>
      <c r="P32" s="157">
        <f t="shared" si="0"/>
        <v>0</v>
      </c>
      <c r="Q32" s="8">
        <f>IFERROR(((P32-G32)/(1.031)^(A32-Overview!$B$22))+((G32)/(1.02)^(A32-Overview!$B$22)),0)</f>
        <v>0</v>
      </c>
    </row>
    <row r="33" spans="1:17" x14ac:dyDescent="0.25">
      <c r="A33" s="1" t="str">
        <f>IF(A32&lt;'Project Information'!B$11,A32+1,"")</f>
        <v/>
      </c>
      <c r="B33" s="7">
        <f>'Operations and Maintenance'!D35</f>
        <v>0</v>
      </c>
      <c r="C33" s="7">
        <f>Safety!D49</f>
        <v>0</v>
      </c>
      <c r="D33" s="7">
        <f>'Travel Time Savings'!D47</f>
        <v>0</v>
      </c>
      <c r="E33" s="7">
        <f>'Vehicle Operating Cost Savings'!D53</f>
        <v>0</v>
      </c>
      <c r="F33" s="21">
        <f>'Emissions Reduction'!S60</f>
        <v>0</v>
      </c>
      <c r="G33" s="21">
        <f>'Emissions Reduction'!T60</f>
        <v>0</v>
      </c>
      <c r="H33" s="21">
        <f>'Other Highway Use Externalities'!B47</f>
        <v>0</v>
      </c>
      <c r="I33" s="7">
        <f>'Amenity Benefits'!B38</f>
        <v>0</v>
      </c>
      <c r="J33" s="7">
        <f>'Health Benefits'!B42</f>
        <v>0</v>
      </c>
      <c r="K33" s="7">
        <f>'Residual Value'!B50</f>
        <v>0</v>
      </c>
      <c r="L33" s="7">
        <f>'Other Benefit 1'!B35</f>
        <v>0</v>
      </c>
      <c r="M33" s="7">
        <f>'Other Benefit 2'!B35</f>
        <v>0</v>
      </c>
      <c r="N33" s="7">
        <f>'Other Benefit 3'!B35</f>
        <v>0</v>
      </c>
      <c r="O33" s="7">
        <f>'Other Benefit 4'!B39</f>
        <v>0</v>
      </c>
      <c r="P33" s="157">
        <f t="shared" si="0"/>
        <v>0</v>
      </c>
      <c r="Q33" s="8">
        <f>IFERROR(((P33-G33)/(1.031)^(A33-Overview!$B$22))+((G33)/(1.02)^(A33-Overview!$B$22)),0)</f>
        <v>0</v>
      </c>
    </row>
    <row r="34" spans="1:17" x14ac:dyDescent="0.25">
      <c r="A34" s="1" t="str">
        <f>IF(A33&lt;'Project Information'!B$11,A33+1,"")</f>
        <v/>
      </c>
      <c r="B34" s="7">
        <f>'Operations and Maintenance'!D36</f>
        <v>0</v>
      </c>
      <c r="C34" s="7">
        <f>Safety!D50</f>
        <v>0</v>
      </c>
      <c r="D34" s="7">
        <f>'Travel Time Savings'!D48</f>
        <v>0</v>
      </c>
      <c r="E34" s="7">
        <f>'Vehicle Operating Cost Savings'!D54</f>
        <v>0</v>
      </c>
      <c r="F34" s="21">
        <f>'Emissions Reduction'!S61</f>
        <v>0</v>
      </c>
      <c r="G34" s="21">
        <f>'Emissions Reduction'!T61</f>
        <v>0</v>
      </c>
      <c r="H34" s="21">
        <f>'Other Highway Use Externalities'!B48</f>
        <v>0</v>
      </c>
      <c r="I34" s="7">
        <f>'Amenity Benefits'!B39</f>
        <v>0</v>
      </c>
      <c r="J34" s="7">
        <f>'Health Benefits'!B43</f>
        <v>0</v>
      </c>
      <c r="K34" s="7">
        <f>'Residual Value'!B51</f>
        <v>0</v>
      </c>
      <c r="L34" s="7">
        <f>'Other Benefit 1'!B36</f>
        <v>0</v>
      </c>
      <c r="M34" s="7">
        <f>'Other Benefit 2'!B36</f>
        <v>0</v>
      </c>
      <c r="N34" s="7">
        <f>'Other Benefit 3'!B36</f>
        <v>0</v>
      </c>
      <c r="O34" s="7">
        <f>'Other Benefit 4'!B40</f>
        <v>0</v>
      </c>
      <c r="P34" s="157">
        <f t="shared" si="0"/>
        <v>0</v>
      </c>
      <c r="Q34" s="8">
        <f>IFERROR(((P34-G34)/(1.031)^(A34-Overview!$B$22))+((G34)/(1.02)^(A34-Overview!$B$22)),0)</f>
        <v>0</v>
      </c>
    </row>
    <row r="35" spans="1:17" x14ac:dyDescent="0.25">
      <c r="A35" s="1" t="str">
        <f>IF(A34&lt;'Project Information'!B$11,A34+1,"")</f>
        <v/>
      </c>
      <c r="B35" s="7">
        <f>'Operations and Maintenance'!D37</f>
        <v>0</v>
      </c>
      <c r="C35" s="7">
        <f>Safety!D51</f>
        <v>0</v>
      </c>
      <c r="D35" s="7">
        <f>'Travel Time Savings'!D49</f>
        <v>0</v>
      </c>
      <c r="E35" s="7">
        <f>'Vehicle Operating Cost Savings'!D55</f>
        <v>0</v>
      </c>
      <c r="F35" s="21">
        <f>'Emissions Reduction'!S62</f>
        <v>0</v>
      </c>
      <c r="G35" s="21">
        <f>'Emissions Reduction'!T62</f>
        <v>0</v>
      </c>
      <c r="H35" s="21">
        <f>'Other Highway Use Externalities'!B49</f>
        <v>0</v>
      </c>
      <c r="I35" s="7">
        <f>'Amenity Benefits'!B40</f>
        <v>0</v>
      </c>
      <c r="J35" s="7">
        <f>'Health Benefits'!B44</f>
        <v>0</v>
      </c>
      <c r="K35" s="7">
        <f>'Residual Value'!B52</f>
        <v>0</v>
      </c>
      <c r="L35" s="7">
        <f>'Other Benefit 1'!B37</f>
        <v>0</v>
      </c>
      <c r="M35" s="7">
        <f>'Other Benefit 2'!B37</f>
        <v>0</v>
      </c>
      <c r="N35" s="7">
        <f>'Other Benefit 3'!B37</f>
        <v>0</v>
      </c>
      <c r="O35" s="7">
        <f>'Other Benefit 4'!B41</f>
        <v>0</v>
      </c>
      <c r="P35" s="157">
        <f t="shared" si="0"/>
        <v>0</v>
      </c>
      <c r="Q35" s="8">
        <f>IFERROR(((P35-G35)/(1.031)^(A35-Overview!$B$22))+((G35)/(1.02)^(A35-Overview!$B$22)),0)</f>
        <v>0</v>
      </c>
    </row>
    <row r="36" spans="1:17" x14ac:dyDescent="0.25">
      <c r="A36" s="3" t="s">
        <v>336</v>
      </c>
      <c r="B36" s="175">
        <f>SUM(B6:B35)</f>
        <v>0</v>
      </c>
      <c r="C36" s="175">
        <f t="shared" ref="C36:O36" si="1">SUM(C6:C35)</f>
        <v>0</v>
      </c>
      <c r="D36" s="175">
        <f t="shared" si="1"/>
        <v>0</v>
      </c>
      <c r="E36" s="175">
        <f t="shared" si="1"/>
        <v>0</v>
      </c>
      <c r="F36" s="178">
        <f t="shared" si="1"/>
        <v>0</v>
      </c>
      <c r="G36" s="178">
        <f t="shared" si="1"/>
        <v>0</v>
      </c>
      <c r="H36" s="178">
        <f t="shared" si="1"/>
        <v>0</v>
      </c>
      <c r="I36" s="175">
        <f t="shared" si="1"/>
        <v>0</v>
      </c>
      <c r="J36" s="175">
        <f t="shared" si="1"/>
        <v>0</v>
      </c>
      <c r="K36" s="175">
        <f t="shared" si="1"/>
        <v>0</v>
      </c>
      <c r="L36" s="175">
        <f t="shared" si="1"/>
        <v>0</v>
      </c>
      <c r="M36" s="175">
        <f t="shared" si="1"/>
        <v>0</v>
      </c>
      <c r="N36" s="175">
        <f t="shared" si="1"/>
        <v>0</v>
      </c>
      <c r="O36" s="175">
        <f t="shared" si="1"/>
        <v>0</v>
      </c>
      <c r="P36" s="176">
        <f>SUM(P6:P35)</f>
        <v>0</v>
      </c>
      <c r="Q36" s="170"/>
    </row>
    <row r="37" spans="1:17" x14ac:dyDescent="0.25">
      <c r="A37" s="25" t="s">
        <v>179</v>
      </c>
      <c r="B37" s="175">
        <f>NPV(0.031,B6:B35)/(1.031)^($A$6-Overview!$B$22-1)</f>
        <v>0</v>
      </c>
      <c r="C37" s="175">
        <f>NPV(0.031,C6:C35)/(1.031)^($A$6-Overview!$B$22-1)</f>
        <v>0</v>
      </c>
      <c r="D37" s="175">
        <f>NPV(0.031,D6:D35)/(1.031)^($A$6-Overview!$B$22-1)</f>
        <v>0</v>
      </c>
      <c r="E37" s="175">
        <f>NPV(0.031,E6:E35)/(1.031)^($A$6-Overview!$B$22-1)</f>
        <v>0</v>
      </c>
      <c r="F37" s="37">
        <f>NPV(0.031,F6:F35)/(1.031)^($A$6-Overview!$B$22-1)</f>
        <v>0</v>
      </c>
      <c r="G37" s="37">
        <f>NPV(0.02,G6:G35)/(1.02)^($A$6-Overview!$B$22-1)</f>
        <v>0</v>
      </c>
      <c r="H37" s="37">
        <f>NPV(0.031,H6:H35)/(1.031)^($A$6-Overview!$B$22-1)</f>
        <v>0</v>
      </c>
      <c r="I37" s="175">
        <f>NPV(0.031,I6:I35)/(1.031)^($A$6-Overview!$B$22-1)</f>
        <v>0</v>
      </c>
      <c r="J37" s="175">
        <f>NPV(0.031,J6:J35)/(1.031)^($A$6-Overview!$B$22-1)</f>
        <v>0</v>
      </c>
      <c r="K37" s="175">
        <f>NPV(0.031,K6:K35)/(1.031)^($A$6-Overview!$B$22-1)</f>
        <v>0</v>
      </c>
      <c r="L37" s="175">
        <f>NPV(0.031,L6:L35)/(1.031)^($A$6-Overview!$B$22-1)</f>
        <v>0</v>
      </c>
      <c r="M37" s="175">
        <f>NPV(0.031,M6:M35)/(1.031)^($A$6-Overview!$B$22-1)</f>
        <v>0</v>
      </c>
      <c r="N37" s="175">
        <f>NPV(0.031,N6:N35)/(1.031)^($A$6-Overview!$B$22-1)</f>
        <v>0</v>
      </c>
      <c r="O37" s="175">
        <f>NPV(0.031,O6:O35)/(1.031)^($A$6-Overview!$B$22-1)</f>
        <v>0</v>
      </c>
      <c r="P37" s="175">
        <f>NPV(0.031,P6:P35)/(1.031)^($A$6-Overview!$B$22-1)</f>
        <v>0</v>
      </c>
      <c r="Q37" s="170">
        <f>SUM(Q6:Q35)</f>
        <v>0</v>
      </c>
    </row>
    <row r="38" spans="1:17" x14ac:dyDescent="0.25">
      <c r="A38" s="5" t="s">
        <v>205</v>
      </c>
    </row>
    <row r="39" spans="1:17" x14ac:dyDescent="0.25">
      <c r="A39" s="97" t="s">
        <v>244</v>
      </c>
    </row>
    <row r="40" spans="1:17" x14ac:dyDescent="0.25">
      <c r="A40" s="110" t="s">
        <v>4</v>
      </c>
      <c r="B40" s="113" t="s">
        <v>5</v>
      </c>
      <c r="C40" s="108" t="s">
        <v>6</v>
      </c>
    </row>
    <row r="41" spans="1:17" x14ac:dyDescent="0.25">
      <c r="A41" s="121">
        <f>'Capital Costs'!A9</f>
        <v>2023</v>
      </c>
      <c r="B41" s="7">
        <f>'Capital Costs'!C9</f>
        <v>0</v>
      </c>
      <c r="C41" s="18">
        <f>B41/(1.031)^(A41-Overview!$B$22)</f>
        <v>0</v>
      </c>
    </row>
    <row r="42" spans="1:17" x14ac:dyDescent="0.25">
      <c r="A42" s="122">
        <f t="shared" ref="A42:A55" si="2">A41+1</f>
        <v>2024</v>
      </c>
      <c r="B42" s="7">
        <f>'Capital Costs'!C10</f>
        <v>0</v>
      </c>
      <c r="C42" s="18">
        <f>B42/(1.031)^(A42-Overview!$B$22)</f>
        <v>0</v>
      </c>
    </row>
    <row r="43" spans="1:17" x14ac:dyDescent="0.25">
      <c r="A43" s="122">
        <f t="shared" si="2"/>
        <v>2025</v>
      </c>
      <c r="B43" s="7">
        <f>'Capital Costs'!C11</f>
        <v>0</v>
      </c>
      <c r="C43" s="18">
        <f>B43/(1.031)^(A43-Overview!$B$22)</f>
        <v>0</v>
      </c>
    </row>
    <row r="44" spans="1:17" x14ac:dyDescent="0.25">
      <c r="A44" s="122">
        <f t="shared" si="2"/>
        <v>2026</v>
      </c>
      <c r="B44" s="7">
        <f>'Capital Costs'!C12</f>
        <v>0</v>
      </c>
      <c r="C44" s="18">
        <f>B44/(1.031)^(A44-Overview!$B$22)</f>
        <v>0</v>
      </c>
    </row>
    <row r="45" spans="1:17" x14ac:dyDescent="0.25">
      <c r="A45" s="122">
        <f t="shared" si="2"/>
        <v>2027</v>
      </c>
      <c r="B45" s="7">
        <f>'Capital Costs'!C13</f>
        <v>0</v>
      </c>
      <c r="C45" s="18">
        <f>B45/(1.031)^(A45-Overview!$B$22)</f>
        <v>0</v>
      </c>
      <c r="D45" s="36"/>
    </row>
    <row r="46" spans="1:17" x14ac:dyDescent="0.25">
      <c r="A46" s="122">
        <f t="shared" si="2"/>
        <v>2028</v>
      </c>
      <c r="B46" s="7">
        <f>'Capital Costs'!C14</f>
        <v>0</v>
      </c>
      <c r="C46" s="18">
        <f>B46/(1.031)^(A46-Overview!$B$22)</f>
        <v>0</v>
      </c>
      <c r="D46" s="36"/>
    </row>
    <row r="47" spans="1:17" x14ac:dyDescent="0.25">
      <c r="A47" s="122">
        <f t="shared" si="2"/>
        <v>2029</v>
      </c>
      <c r="B47" s="7">
        <f>'Capital Costs'!C15</f>
        <v>0</v>
      </c>
      <c r="C47" s="18">
        <f>B47/(1.031)^(A47-Overview!$B$22)</f>
        <v>0</v>
      </c>
      <c r="D47" s="36"/>
    </row>
    <row r="48" spans="1:17" x14ac:dyDescent="0.25">
      <c r="A48" s="122">
        <f t="shared" si="2"/>
        <v>2030</v>
      </c>
      <c r="B48" s="7">
        <f>'Capital Costs'!C16</f>
        <v>0</v>
      </c>
      <c r="C48" s="18">
        <f>B48/(1.031)^(A48-Overview!$B$22)</f>
        <v>0</v>
      </c>
      <c r="D48" s="36"/>
    </row>
    <row r="49" spans="1:4" x14ac:dyDescent="0.25">
      <c r="A49" s="122">
        <f t="shared" si="2"/>
        <v>2031</v>
      </c>
      <c r="B49" s="7">
        <f>'Capital Costs'!C17</f>
        <v>0</v>
      </c>
      <c r="C49" s="18">
        <f>B49/(1.031)^(A49-Overview!$B$22)</f>
        <v>0</v>
      </c>
      <c r="D49" s="36"/>
    </row>
    <row r="50" spans="1:4" x14ac:dyDescent="0.25">
      <c r="A50" s="122">
        <f t="shared" si="2"/>
        <v>2032</v>
      </c>
      <c r="B50" s="7">
        <f>'Capital Costs'!C18</f>
        <v>0</v>
      </c>
      <c r="C50" s="18">
        <f>B50/(1.031)^(A50-Overview!$B$22)</f>
        <v>0</v>
      </c>
    </row>
    <row r="51" spans="1:4" x14ac:dyDescent="0.25">
      <c r="A51" s="122">
        <f t="shared" si="2"/>
        <v>2033</v>
      </c>
      <c r="B51" s="7">
        <f>'Capital Costs'!C19</f>
        <v>0</v>
      </c>
      <c r="C51" s="18">
        <f>B51/(1.031)^(A51-Overview!$B$22)</f>
        <v>0</v>
      </c>
    </row>
    <row r="52" spans="1:4" x14ac:dyDescent="0.25">
      <c r="A52" s="122">
        <f t="shared" si="2"/>
        <v>2034</v>
      </c>
      <c r="B52" s="7">
        <f>'Capital Costs'!C20</f>
        <v>0</v>
      </c>
      <c r="C52" s="18">
        <f>B52/(1.031)^(A52-Overview!$B$22)</f>
        <v>0</v>
      </c>
    </row>
    <row r="53" spans="1:4" x14ac:dyDescent="0.25">
      <c r="A53" s="122">
        <f t="shared" si="2"/>
        <v>2035</v>
      </c>
      <c r="B53" s="7">
        <f>'Capital Costs'!C21</f>
        <v>0</v>
      </c>
      <c r="C53" s="18">
        <f>B53/(1.031)^(A53-Overview!$B$22)</f>
        <v>0</v>
      </c>
    </row>
    <row r="54" spans="1:4" x14ac:dyDescent="0.25">
      <c r="A54" s="122">
        <f t="shared" si="2"/>
        <v>2036</v>
      </c>
      <c r="B54" s="7">
        <f>'Capital Costs'!C22</f>
        <v>0</v>
      </c>
      <c r="C54" s="18">
        <f>B54/(1.031)^(A54-Overview!$B$22)</f>
        <v>0</v>
      </c>
    </row>
    <row r="55" spans="1:4" x14ac:dyDescent="0.25">
      <c r="A55" s="122">
        <f t="shared" si="2"/>
        <v>2037</v>
      </c>
      <c r="B55" s="7">
        <f>'Capital Costs'!C23</f>
        <v>0</v>
      </c>
      <c r="C55" s="18">
        <f>B55/(1.031)^(A55-Overview!$B$22)</f>
        <v>0</v>
      </c>
    </row>
    <row r="56" spans="1:4" x14ac:dyDescent="0.25">
      <c r="A56" s="25" t="s">
        <v>21</v>
      </c>
      <c r="B56" s="175">
        <f>SUM(B41:B55)</f>
        <v>0</v>
      </c>
      <c r="C56" s="177">
        <f>SUM(C41:C55)+'Capital Costs'!A5</f>
        <v>0</v>
      </c>
      <c r="D56" s="36"/>
    </row>
    <row r="57" spans="1:4" x14ac:dyDescent="0.25">
      <c r="C57" s="36"/>
      <c r="D57" s="36"/>
    </row>
    <row r="58" spans="1:4" x14ac:dyDescent="0.25">
      <c r="C58" s="36"/>
      <c r="D58" s="36"/>
    </row>
    <row r="59" spans="1:4" x14ac:dyDescent="0.25">
      <c r="C59" s="36"/>
      <c r="D59" s="36"/>
    </row>
    <row r="60" spans="1:4" x14ac:dyDescent="0.25">
      <c r="C60" s="36"/>
      <c r="D60" s="36"/>
    </row>
    <row r="61" spans="1:4" x14ac:dyDescent="0.25">
      <c r="C61" s="36"/>
      <c r="D61" s="36"/>
    </row>
    <row r="62" spans="1:4" x14ac:dyDescent="0.25">
      <c r="C62" s="36"/>
      <c r="D62" s="36"/>
    </row>
    <row r="63" spans="1:4" x14ac:dyDescent="0.25">
      <c r="D63" s="36"/>
    </row>
    <row r="65" spans="3:3" x14ac:dyDescent="0.25">
      <c r="C65" s="2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9DC5-C9C2-4023-B877-38772BB6BEA7}">
  <sheetPr>
    <tabColor theme="9" tint="0.39997558519241921"/>
  </sheetPr>
  <dimension ref="A1:E11"/>
  <sheetViews>
    <sheetView workbookViewId="0">
      <selection activeCell="B13" sqref="B13"/>
    </sheetView>
  </sheetViews>
  <sheetFormatPr defaultColWidth="8.7109375" defaultRowHeight="15" x14ac:dyDescent="0.25"/>
  <cols>
    <col min="1" max="1" width="56.28515625" style="5" customWidth="1"/>
    <col min="2" max="16384" width="8.7109375" style="5"/>
  </cols>
  <sheetData>
    <row r="1" spans="1:5" ht="20.25" thickBot="1" x14ac:dyDescent="0.35">
      <c r="A1" s="96" t="s">
        <v>211</v>
      </c>
    </row>
    <row r="2" spans="1:5" ht="15.75" thickTop="1" x14ac:dyDescent="0.25">
      <c r="A2" s="152" t="s">
        <v>180</v>
      </c>
      <c r="B2" s="152"/>
      <c r="C2" s="152"/>
      <c r="D2" s="152"/>
      <c r="E2" s="152"/>
    </row>
    <row r="3" spans="1:5" x14ac:dyDescent="0.25">
      <c r="A3" s="5" t="s">
        <v>205</v>
      </c>
    </row>
    <row r="4" spans="1:5" x14ac:dyDescent="0.25">
      <c r="A4" s="97" t="s">
        <v>212</v>
      </c>
    </row>
    <row r="5" spans="1:5" x14ac:dyDescent="0.25">
      <c r="A5" s="100" t="s">
        <v>213</v>
      </c>
      <c r="B5" s="101" t="s">
        <v>214</v>
      </c>
    </row>
    <row r="6" spans="1:5" x14ac:dyDescent="0.25">
      <c r="A6" s="43" t="s">
        <v>160</v>
      </c>
      <c r="B6" s="98">
        <f>Overview!B22</f>
        <v>2023</v>
      </c>
    </row>
    <row r="7" spans="1:5" x14ac:dyDescent="0.25">
      <c r="A7" s="43" t="s">
        <v>299</v>
      </c>
      <c r="B7" s="23">
        <v>2023</v>
      </c>
      <c r="C7" s="5" t="s">
        <v>316</v>
      </c>
    </row>
    <row r="8" spans="1:5" x14ac:dyDescent="0.25">
      <c r="A8" s="43" t="s">
        <v>165</v>
      </c>
      <c r="B8" s="23">
        <v>2</v>
      </c>
      <c r="C8" s="5" t="s">
        <v>167</v>
      </c>
    </row>
    <row r="9" spans="1:5" x14ac:dyDescent="0.25">
      <c r="A9" s="43" t="s">
        <v>164</v>
      </c>
      <c r="B9" s="98">
        <f>B7+B8</f>
        <v>2025</v>
      </c>
    </row>
    <row r="10" spans="1:5" x14ac:dyDescent="0.25">
      <c r="A10" s="43" t="s">
        <v>166</v>
      </c>
      <c r="B10" s="23">
        <v>20</v>
      </c>
      <c r="C10" s="5" t="s">
        <v>332</v>
      </c>
    </row>
    <row r="11" spans="1:5" x14ac:dyDescent="0.25">
      <c r="A11" s="43" t="s">
        <v>170</v>
      </c>
      <c r="B11" s="99">
        <f>B7+B8+B10-1</f>
        <v>2044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6FF2-EC53-4111-9343-1323F6427D32}">
  <sheetPr>
    <tabColor theme="0" tint="-0.249977111117893"/>
  </sheetPr>
  <dimension ref="A1:C8"/>
  <sheetViews>
    <sheetView workbookViewId="0">
      <selection activeCell="B5" sqref="B5"/>
    </sheetView>
  </sheetViews>
  <sheetFormatPr defaultColWidth="8.7109375" defaultRowHeight="15" x14ac:dyDescent="0.25"/>
  <cols>
    <col min="1" max="1" width="41.28515625" style="5" customWidth="1"/>
    <col min="2" max="2" width="31.42578125" style="5" customWidth="1"/>
    <col min="3" max="16384" width="8.7109375" style="5"/>
  </cols>
  <sheetData>
    <row r="1" spans="1:3" ht="20.25" thickBot="1" x14ac:dyDescent="0.35">
      <c r="A1" s="96" t="s">
        <v>220</v>
      </c>
    </row>
    <row r="2" spans="1:3" ht="19.5" thickTop="1" x14ac:dyDescent="0.25">
      <c r="A2" s="104" t="s">
        <v>205</v>
      </c>
    </row>
    <row r="3" spans="1:3" x14ac:dyDescent="0.25">
      <c r="A3" s="97" t="s">
        <v>217</v>
      </c>
    </row>
    <row r="4" spans="1:3" x14ac:dyDescent="0.25">
      <c r="A4" s="106" t="s">
        <v>33</v>
      </c>
      <c r="B4" s="106" t="s">
        <v>214</v>
      </c>
    </row>
    <row r="5" spans="1:3" x14ac:dyDescent="0.25">
      <c r="A5" s="98" t="s">
        <v>0</v>
      </c>
      <c r="B5" s="105">
        <f>Summary!Q37</f>
        <v>0</v>
      </c>
    </row>
    <row r="6" spans="1:3" x14ac:dyDescent="0.25">
      <c r="A6" s="98" t="s">
        <v>1</v>
      </c>
      <c r="B6" s="105">
        <f>Summary!C56</f>
        <v>0</v>
      </c>
    </row>
    <row r="7" spans="1:3" x14ac:dyDescent="0.25">
      <c r="A7" s="98" t="s">
        <v>2</v>
      </c>
      <c r="B7" s="105">
        <f>B5-B6</f>
        <v>0</v>
      </c>
    </row>
    <row r="8" spans="1:3" x14ac:dyDescent="0.25">
      <c r="A8" s="98" t="s">
        <v>3</v>
      </c>
      <c r="B8" s="145" t="str">
        <f>IFERROR(B5/B6, "Enter Costs in 'Capital Cost' sheet")</f>
        <v>Enter Costs in 'Capital Cost' sheet</v>
      </c>
      <c r="C8" s="5" t="s">
        <v>265</v>
      </c>
    </row>
  </sheetData>
  <conditionalFormatting sqref="A4:B4">
    <cfRule type="expression" dxfId="0" priority="1">
      <formula>ISNUMBER(SEARCH("_sns",A$4))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62AA-A4A0-4AEE-A83B-E1DACDC73A36}">
  <sheetPr>
    <tabColor theme="0" tint="-0.249977111117893"/>
  </sheetPr>
  <dimension ref="A1:F242"/>
  <sheetViews>
    <sheetView zoomScaleNormal="100" workbookViewId="0">
      <selection activeCell="D13" sqref="D13"/>
    </sheetView>
  </sheetViews>
  <sheetFormatPr defaultRowHeight="15" x14ac:dyDescent="0.25"/>
  <cols>
    <col min="1" max="1" width="48.85546875" customWidth="1"/>
    <col min="2" max="2" width="27.28515625" customWidth="1"/>
    <col min="3" max="3" width="22.5703125" customWidth="1"/>
    <col min="4" max="4" width="19" customWidth="1"/>
    <col min="5" max="5" width="13.5703125" customWidth="1"/>
    <col min="6" max="6" width="12" customWidth="1"/>
  </cols>
  <sheetData>
    <row r="1" spans="1:6" ht="21" x14ac:dyDescent="0.35">
      <c r="A1" s="56" t="s">
        <v>204</v>
      </c>
      <c r="B1" s="57"/>
      <c r="C1" s="57"/>
      <c r="D1" s="57"/>
      <c r="E1" s="71"/>
      <c r="F1" s="71"/>
    </row>
    <row r="2" spans="1:6" x14ac:dyDescent="0.25">
      <c r="A2" s="152" t="s">
        <v>308</v>
      </c>
      <c r="B2" s="152"/>
      <c r="C2" s="152"/>
      <c r="D2" s="152"/>
      <c r="E2" s="152"/>
      <c r="F2" s="161"/>
    </row>
    <row r="3" spans="1:6" x14ac:dyDescent="0.25">
      <c r="A3" s="61" t="s">
        <v>307</v>
      </c>
      <c r="F3" s="60"/>
    </row>
    <row r="4" spans="1:6" x14ac:dyDescent="0.25">
      <c r="A4" s="62" t="s">
        <v>205</v>
      </c>
      <c r="F4" s="60"/>
    </row>
    <row r="5" spans="1:6" x14ac:dyDescent="0.25">
      <c r="A5" s="63" t="s">
        <v>266</v>
      </c>
      <c r="B5" s="64"/>
      <c r="C5" s="64"/>
      <c r="D5" s="64"/>
      <c r="E5" s="64"/>
      <c r="F5" s="60"/>
    </row>
    <row r="6" spans="1:6" ht="17.25" customHeight="1" x14ac:dyDescent="0.25">
      <c r="A6" s="66" t="s">
        <v>22</v>
      </c>
      <c r="B6" s="66" t="s">
        <v>341</v>
      </c>
      <c r="C6" s="64"/>
      <c r="D6" s="64"/>
      <c r="E6" s="64"/>
      <c r="F6" s="60"/>
    </row>
    <row r="7" spans="1:6" x14ac:dyDescent="0.25">
      <c r="A7" s="67" t="s">
        <v>23</v>
      </c>
      <c r="B7" s="68">
        <v>5300</v>
      </c>
      <c r="C7" s="64"/>
      <c r="D7" s="64"/>
      <c r="E7" s="64"/>
      <c r="F7" s="60"/>
    </row>
    <row r="8" spans="1:6" x14ac:dyDescent="0.25">
      <c r="A8" s="67" t="s">
        <v>24</v>
      </c>
      <c r="B8" s="68">
        <v>118000</v>
      </c>
      <c r="C8" s="64"/>
      <c r="D8" s="64"/>
      <c r="E8" s="64"/>
      <c r="F8" s="60"/>
    </row>
    <row r="9" spans="1:6" x14ac:dyDescent="0.25">
      <c r="A9" s="67" t="s">
        <v>25</v>
      </c>
      <c r="B9" s="68">
        <v>246900</v>
      </c>
      <c r="C9" s="64"/>
      <c r="D9" s="64"/>
      <c r="E9" s="64"/>
      <c r="F9" s="60"/>
    </row>
    <row r="10" spans="1:6" x14ac:dyDescent="0.25">
      <c r="A10" s="67" t="s">
        <v>26</v>
      </c>
      <c r="B10" s="68">
        <v>1254700</v>
      </c>
      <c r="C10" s="64"/>
      <c r="D10" s="64"/>
      <c r="E10" s="64"/>
      <c r="F10" s="60"/>
    </row>
    <row r="11" spans="1:6" x14ac:dyDescent="0.25">
      <c r="A11" s="67" t="s">
        <v>27</v>
      </c>
      <c r="B11" s="68">
        <v>13200000</v>
      </c>
      <c r="C11" s="64"/>
      <c r="D11" s="64"/>
      <c r="E11" s="64"/>
      <c r="F11" s="60"/>
    </row>
    <row r="12" spans="1:6" x14ac:dyDescent="0.25">
      <c r="A12" s="67" t="s">
        <v>28</v>
      </c>
      <c r="B12" s="68">
        <v>229800</v>
      </c>
      <c r="C12" s="64"/>
      <c r="D12" s="64"/>
      <c r="E12" s="64"/>
      <c r="F12" s="60"/>
    </row>
    <row r="13" spans="1:6" x14ac:dyDescent="0.25">
      <c r="A13" s="63" t="s">
        <v>337</v>
      </c>
      <c r="B13" s="64"/>
      <c r="C13" s="64"/>
      <c r="D13" s="64"/>
      <c r="E13" s="64"/>
      <c r="F13" s="60"/>
    </row>
    <row r="14" spans="1:6" x14ac:dyDescent="0.25">
      <c r="A14" s="66" t="s">
        <v>29</v>
      </c>
      <c r="B14" s="66" t="s">
        <v>341</v>
      </c>
      <c r="C14" s="64"/>
      <c r="D14" s="64"/>
      <c r="E14" s="64"/>
      <c r="F14" s="60"/>
    </row>
    <row r="15" spans="1:6" x14ac:dyDescent="0.25">
      <c r="A15" s="67" t="s">
        <v>267</v>
      </c>
      <c r="B15" s="68">
        <v>9500</v>
      </c>
      <c r="C15" s="64"/>
      <c r="D15" s="64"/>
      <c r="E15" s="64"/>
      <c r="F15" s="60"/>
    </row>
    <row r="16" spans="1:6" x14ac:dyDescent="0.25">
      <c r="A16" s="67" t="s">
        <v>30</v>
      </c>
      <c r="B16" s="68">
        <v>329500</v>
      </c>
      <c r="C16" s="64"/>
      <c r="D16" s="64"/>
      <c r="E16" s="64"/>
      <c r="F16" s="60"/>
    </row>
    <row r="17" spans="1:6" x14ac:dyDescent="0.25">
      <c r="A17" s="67" t="s">
        <v>31</v>
      </c>
      <c r="B17" s="68">
        <v>14806000</v>
      </c>
      <c r="C17" s="64"/>
      <c r="D17" s="64"/>
      <c r="E17" s="64"/>
      <c r="F17" s="60"/>
    </row>
    <row r="18" spans="1:6" x14ac:dyDescent="0.25">
      <c r="A18" s="65" t="s">
        <v>205</v>
      </c>
      <c r="B18" s="64"/>
      <c r="C18" s="64"/>
      <c r="D18" s="64"/>
      <c r="E18" s="64"/>
      <c r="F18" s="60"/>
    </row>
    <row r="19" spans="1:6" x14ac:dyDescent="0.25">
      <c r="A19" s="63" t="s">
        <v>268</v>
      </c>
      <c r="B19" s="64"/>
      <c r="C19" s="64"/>
      <c r="D19" s="64"/>
      <c r="E19" s="64"/>
      <c r="F19" s="60"/>
    </row>
    <row r="20" spans="1:6" ht="15" customHeight="1" x14ac:dyDescent="0.25">
      <c r="A20" s="203" t="s">
        <v>32</v>
      </c>
      <c r="B20" s="203"/>
      <c r="C20" s="64"/>
      <c r="D20" s="64"/>
      <c r="E20" s="64"/>
      <c r="F20" s="60"/>
    </row>
    <row r="21" spans="1:6" x14ac:dyDescent="0.25">
      <c r="A21" s="203" t="s">
        <v>342</v>
      </c>
      <c r="B21" s="203"/>
      <c r="C21" s="64"/>
      <c r="D21" s="64"/>
      <c r="E21" s="64"/>
      <c r="F21" s="60"/>
    </row>
    <row r="22" spans="1:6" x14ac:dyDescent="0.25">
      <c r="A22" s="66" t="s">
        <v>33</v>
      </c>
      <c r="B22" s="66" t="s">
        <v>34</v>
      </c>
      <c r="C22" s="64"/>
      <c r="D22" s="64"/>
      <c r="E22" s="64"/>
      <c r="F22" s="60"/>
    </row>
    <row r="23" spans="1:6" x14ac:dyDescent="0.25">
      <c r="A23" s="67" t="s">
        <v>35</v>
      </c>
      <c r="B23" s="69"/>
      <c r="C23" s="64"/>
      <c r="D23" s="64"/>
      <c r="E23" s="64"/>
      <c r="F23" s="60"/>
    </row>
    <row r="24" spans="1:6" ht="18" x14ac:dyDescent="0.25">
      <c r="A24" s="67" t="s">
        <v>40</v>
      </c>
      <c r="B24" s="70">
        <v>19.399999999999999</v>
      </c>
      <c r="C24" s="64"/>
      <c r="D24" s="64"/>
      <c r="E24" s="64"/>
      <c r="F24" s="60"/>
    </row>
    <row r="25" spans="1:6" ht="18" x14ac:dyDescent="0.25">
      <c r="A25" s="67" t="s">
        <v>41</v>
      </c>
      <c r="B25" s="70">
        <v>33.5</v>
      </c>
      <c r="C25" s="64"/>
      <c r="D25" s="64"/>
      <c r="E25" s="64"/>
      <c r="F25" s="60"/>
    </row>
    <row r="26" spans="1:6" ht="18" x14ac:dyDescent="0.25">
      <c r="A26" s="67" t="s">
        <v>42</v>
      </c>
      <c r="B26" s="70">
        <v>21.1</v>
      </c>
      <c r="C26" s="64"/>
      <c r="D26" s="64"/>
      <c r="E26" s="64"/>
      <c r="F26" s="60"/>
    </row>
    <row r="27" spans="1:6" x14ac:dyDescent="0.25">
      <c r="A27" s="67"/>
      <c r="B27" s="70"/>
      <c r="C27" s="64"/>
      <c r="D27" s="64"/>
      <c r="E27" s="64"/>
      <c r="F27" s="60"/>
    </row>
    <row r="28" spans="1:6" ht="33" x14ac:dyDescent="0.25">
      <c r="A28" s="67" t="s">
        <v>43</v>
      </c>
      <c r="B28" s="70">
        <v>38.799999999999997</v>
      </c>
      <c r="C28" s="64"/>
      <c r="D28" s="64"/>
      <c r="E28" s="64"/>
      <c r="F28" s="60"/>
    </row>
    <row r="29" spans="1:6" x14ac:dyDescent="0.25">
      <c r="A29" s="69"/>
      <c r="B29" s="70"/>
      <c r="C29" s="64"/>
      <c r="D29" s="64"/>
      <c r="E29" s="64"/>
      <c r="F29" s="60"/>
    </row>
    <row r="30" spans="1:6" ht="18" x14ac:dyDescent="0.25">
      <c r="A30" s="67" t="s">
        <v>44</v>
      </c>
      <c r="B30" s="70"/>
      <c r="C30" s="64"/>
      <c r="D30" s="64"/>
      <c r="E30" s="64"/>
      <c r="F30" s="60"/>
    </row>
    <row r="31" spans="1:6" x14ac:dyDescent="0.25">
      <c r="A31" s="67" t="s">
        <v>36</v>
      </c>
      <c r="B31" s="70">
        <v>35.700000000000003</v>
      </c>
      <c r="C31" s="64"/>
      <c r="D31" s="64"/>
      <c r="E31" s="64"/>
      <c r="F31" s="60"/>
    </row>
    <row r="32" spans="1:6" x14ac:dyDescent="0.25">
      <c r="A32" s="67" t="s">
        <v>37</v>
      </c>
      <c r="B32" s="70">
        <v>42.6</v>
      </c>
      <c r="C32" s="64"/>
      <c r="D32" s="64"/>
      <c r="E32" s="64"/>
      <c r="F32" s="60"/>
    </row>
    <row r="33" spans="1:6" x14ac:dyDescent="0.25">
      <c r="A33" s="67" t="s">
        <v>38</v>
      </c>
      <c r="B33" s="70">
        <v>59.6</v>
      </c>
      <c r="C33" s="64"/>
      <c r="D33" s="64"/>
      <c r="E33" s="64"/>
      <c r="F33" s="60"/>
    </row>
    <row r="34" spans="1:6" x14ac:dyDescent="0.25">
      <c r="A34" s="67" t="s">
        <v>39</v>
      </c>
      <c r="B34" s="70">
        <v>52.9</v>
      </c>
      <c r="C34" s="64"/>
      <c r="D34" s="64"/>
      <c r="E34" s="64"/>
      <c r="F34" s="60"/>
    </row>
    <row r="35" spans="1:6" x14ac:dyDescent="0.25">
      <c r="A35" s="73"/>
      <c r="B35" s="74"/>
      <c r="C35" s="64"/>
      <c r="D35" s="64"/>
      <c r="E35" s="64"/>
      <c r="F35" s="60"/>
    </row>
    <row r="36" spans="1:6" ht="83.25" customHeight="1" x14ac:dyDescent="0.25">
      <c r="A36" s="182" t="s">
        <v>339</v>
      </c>
      <c r="B36" s="184"/>
      <c r="C36" s="64"/>
      <c r="D36" s="64"/>
      <c r="E36" s="64"/>
      <c r="F36" s="60"/>
    </row>
    <row r="37" spans="1:6" ht="54" customHeight="1" x14ac:dyDescent="0.25">
      <c r="A37" s="182" t="s">
        <v>45</v>
      </c>
      <c r="B37" s="184"/>
      <c r="C37" s="64"/>
      <c r="D37" s="64"/>
      <c r="E37" s="64"/>
      <c r="F37" s="60"/>
    </row>
    <row r="38" spans="1:6" ht="58.5" customHeight="1" x14ac:dyDescent="0.25">
      <c r="A38" s="182" t="s">
        <v>340</v>
      </c>
      <c r="B38" s="184"/>
      <c r="C38" s="64"/>
      <c r="D38" s="64"/>
      <c r="E38" s="64"/>
      <c r="F38" s="60"/>
    </row>
    <row r="39" spans="1:6" ht="25.5" customHeight="1" x14ac:dyDescent="0.25">
      <c r="A39" s="204" t="s">
        <v>46</v>
      </c>
      <c r="B39" s="205"/>
      <c r="C39" s="64"/>
      <c r="D39" s="64"/>
      <c r="E39" s="64"/>
      <c r="F39" s="60"/>
    </row>
    <row r="40" spans="1:6" ht="23.25" customHeight="1" x14ac:dyDescent="0.25">
      <c r="A40" s="206" t="s">
        <v>47</v>
      </c>
      <c r="B40" s="207"/>
      <c r="C40" s="64"/>
      <c r="D40" s="64"/>
      <c r="E40" s="64"/>
      <c r="F40" s="60"/>
    </row>
    <row r="41" spans="1:6" x14ac:dyDescent="0.25">
      <c r="A41" s="5" t="s">
        <v>205</v>
      </c>
      <c r="B41" s="64"/>
      <c r="C41" s="64"/>
      <c r="D41" s="64"/>
      <c r="E41" s="64"/>
      <c r="F41" s="60"/>
    </row>
    <row r="42" spans="1:6" x14ac:dyDescent="0.25">
      <c r="A42" s="63" t="s">
        <v>269</v>
      </c>
      <c r="B42" s="64"/>
      <c r="C42" s="64"/>
      <c r="D42" s="64"/>
      <c r="E42" s="64"/>
      <c r="F42" s="60"/>
    </row>
    <row r="43" spans="1:6" x14ac:dyDescent="0.25">
      <c r="A43" s="75" t="s">
        <v>48</v>
      </c>
      <c r="B43" s="76" t="s">
        <v>49</v>
      </c>
      <c r="C43" s="64"/>
      <c r="D43" s="64"/>
      <c r="E43" s="64"/>
      <c r="F43" s="60"/>
    </row>
    <row r="44" spans="1:6" ht="18" x14ac:dyDescent="0.25">
      <c r="A44" s="67" t="s">
        <v>53</v>
      </c>
      <c r="B44" s="77">
        <v>1.34</v>
      </c>
      <c r="C44" s="64"/>
      <c r="D44" s="64"/>
      <c r="E44" s="64"/>
      <c r="F44" s="60"/>
    </row>
    <row r="45" spans="1:6" x14ac:dyDescent="0.25">
      <c r="A45" s="67" t="s">
        <v>50</v>
      </c>
      <c r="B45" s="77">
        <v>1.41</v>
      </c>
      <c r="C45" s="64"/>
      <c r="D45" s="64"/>
      <c r="E45" s="64"/>
      <c r="F45" s="60"/>
    </row>
    <row r="46" spans="1:6" x14ac:dyDescent="0.25">
      <c r="A46" s="67" t="s">
        <v>51</v>
      </c>
      <c r="B46" s="77">
        <v>1.81</v>
      </c>
      <c r="C46" s="64"/>
      <c r="D46" s="64"/>
      <c r="E46" s="64"/>
      <c r="F46" s="60"/>
    </row>
    <row r="47" spans="1:6" x14ac:dyDescent="0.25">
      <c r="A47" s="67" t="s">
        <v>52</v>
      </c>
      <c r="B47" s="77">
        <v>1.52</v>
      </c>
      <c r="C47" s="64"/>
      <c r="D47" s="64"/>
      <c r="E47" s="64"/>
      <c r="F47" s="60"/>
    </row>
    <row r="48" spans="1:6" x14ac:dyDescent="0.25">
      <c r="A48" s="65"/>
      <c r="B48" s="72"/>
      <c r="C48" s="64"/>
      <c r="D48" s="64"/>
      <c r="E48" s="64"/>
      <c r="F48" s="60"/>
    </row>
    <row r="49" spans="1:6" ht="45" customHeight="1" x14ac:dyDescent="0.25">
      <c r="A49" s="200" t="s">
        <v>54</v>
      </c>
      <c r="B49" s="202"/>
      <c r="C49" s="64"/>
      <c r="D49" s="64"/>
      <c r="E49" s="64"/>
      <c r="F49" s="60"/>
    </row>
    <row r="50" spans="1:6" x14ac:dyDescent="0.25">
      <c r="A50" s="5" t="s">
        <v>205</v>
      </c>
      <c r="B50" s="64"/>
      <c r="C50" s="64"/>
      <c r="D50" s="64"/>
      <c r="E50" s="64"/>
      <c r="F50" s="60"/>
    </row>
    <row r="51" spans="1:6" x14ac:dyDescent="0.25">
      <c r="A51" s="162" t="s">
        <v>270</v>
      </c>
      <c r="B51" s="64"/>
      <c r="C51" s="64"/>
      <c r="D51" s="64"/>
      <c r="E51" s="64"/>
      <c r="F51" s="60"/>
    </row>
    <row r="52" spans="1:6" ht="30" customHeight="1" x14ac:dyDescent="0.25">
      <c r="A52" s="75" t="s">
        <v>48</v>
      </c>
      <c r="B52" s="76" t="s">
        <v>343</v>
      </c>
      <c r="C52" s="64"/>
      <c r="D52" s="64"/>
      <c r="E52" s="64"/>
      <c r="F52" s="60"/>
    </row>
    <row r="53" spans="1:6" ht="18" x14ac:dyDescent="0.25">
      <c r="A53" s="67" t="s">
        <v>77</v>
      </c>
      <c r="B53" s="78">
        <v>0.56000000000000005</v>
      </c>
      <c r="C53" s="64"/>
      <c r="D53" s="64"/>
      <c r="E53" s="64"/>
      <c r="F53" s="60"/>
    </row>
    <row r="54" spans="1:6" ht="18" x14ac:dyDescent="0.25">
      <c r="A54" s="67" t="s">
        <v>78</v>
      </c>
      <c r="B54" s="78">
        <v>1.27</v>
      </c>
      <c r="C54" s="64"/>
      <c r="D54" s="64"/>
      <c r="E54" s="64"/>
      <c r="F54" s="60"/>
    </row>
    <row r="55" spans="1:6" x14ac:dyDescent="0.25">
      <c r="A55" s="65"/>
      <c r="B55" s="72"/>
      <c r="C55" s="64"/>
      <c r="D55" s="64"/>
      <c r="E55" s="64"/>
      <c r="F55" s="60"/>
    </row>
    <row r="56" spans="1:6" ht="68.25" customHeight="1" x14ac:dyDescent="0.25">
      <c r="A56" s="182" t="s">
        <v>55</v>
      </c>
      <c r="B56" s="184"/>
      <c r="C56" s="64"/>
      <c r="D56" s="64"/>
      <c r="E56" s="64"/>
      <c r="F56" s="60"/>
    </row>
    <row r="57" spans="1:6" ht="72" customHeight="1" x14ac:dyDescent="0.25">
      <c r="A57" s="200" t="s">
        <v>56</v>
      </c>
      <c r="B57" s="202"/>
      <c r="C57" s="64"/>
      <c r="D57" s="64"/>
      <c r="E57" s="64"/>
      <c r="F57" s="60"/>
    </row>
    <row r="58" spans="1:6" x14ac:dyDescent="0.25">
      <c r="A58" s="5" t="s">
        <v>205</v>
      </c>
      <c r="B58" s="64"/>
      <c r="C58" s="64"/>
      <c r="D58" s="64"/>
      <c r="E58" s="64"/>
      <c r="F58" s="60"/>
    </row>
    <row r="59" spans="1:6" x14ac:dyDescent="0.25">
      <c r="A59" s="63" t="s">
        <v>271</v>
      </c>
      <c r="B59" s="64"/>
      <c r="C59" s="64"/>
      <c r="D59" s="64"/>
      <c r="E59" s="64"/>
      <c r="F59" s="60"/>
    </row>
    <row r="60" spans="1:6" x14ac:dyDescent="0.25">
      <c r="A60" s="79"/>
      <c r="B60" s="192" t="s">
        <v>344</v>
      </c>
      <c r="C60" s="193"/>
      <c r="D60" s="194"/>
      <c r="E60" s="64"/>
      <c r="F60" s="60"/>
    </row>
    <row r="61" spans="1:6" ht="18" x14ac:dyDescent="0.25">
      <c r="A61" s="79" t="s">
        <v>273</v>
      </c>
      <c r="B61" s="79" t="s">
        <v>284</v>
      </c>
      <c r="C61" s="79" t="s">
        <v>285</v>
      </c>
      <c r="D61" s="79" t="s">
        <v>286</v>
      </c>
      <c r="E61" s="64"/>
      <c r="F61" s="60"/>
    </row>
    <row r="62" spans="1:6" x14ac:dyDescent="0.25">
      <c r="A62" s="125" t="s">
        <v>274</v>
      </c>
      <c r="B62" s="125"/>
      <c r="C62" s="125"/>
      <c r="D62" s="126"/>
      <c r="E62" s="64"/>
      <c r="F62" s="60"/>
    </row>
    <row r="63" spans="1:6" x14ac:dyDescent="0.25">
      <c r="A63" s="67" t="s">
        <v>275</v>
      </c>
      <c r="B63" s="123">
        <v>262</v>
      </c>
      <c r="C63" s="123">
        <v>776</v>
      </c>
      <c r="D63" s="123">
        <v>29</v>
      </c>
      <c r="E63" s="64"/>
      <c r="F63" s="60"/>
    </row>
    <row r="64" spans="1:6" x14ac:dyDescent="0.25">
      <c r="A64" s="67" t="s">
        <v>276</v>
      </c>
      <c r="B64" s="123">
        <v>282</v>
      </c>
      <c r="C64" s="123">
        <v>106</v>
      </c>
      <c r="D64" s="123">
        <v>27</v>
      </c>
      <c r="E64" s="64"/>
      <c r="F64" s="60"/>
    </row>
    <row r="65" spans="1:6" x14ac:dyDescent="0.25">
      <c r="A65" s="67" t="s">
        <v>277</v>
      </c>
      <c r="B65" s="123">
        <v>718</v>
      </c>
      <c r="C65" s="123">
        <v>106</v>
      </c>
      <c r="D65" s="123">
        <v>27</v>
      </c>
      <c r="E65" s="64"/>
      <c r="F65" s="60"/>
    </row>
    <row r="66" spans="1:6" x14ac:dyDescent="0.25">
      <c r="A66" s="67" t="s">
        <v>278</v>
      </c>
      <c r="B66" s="123">
        <v>323</v>
      </c>
      <c r="C66" s="123">
        <v>106</v>
      </c>
      <c r="D66" s="123">
        <v>27</v>
      </c>
      <c r="E66" s="64"/>
      <c r="F66" s="60"/>
    </row>
    <row r="67" spans="1:6" x14ac:dyDescent="0.25">
      <c r="A67" s="125" t="s">
        <v>279</v>
      </c>
      <c r="B67" s="125"/>
      <c r="C67" s="125"/>
      <c r="D67" s="127"/>
      <c r="E67" s="64"/>
      <c r="F67" s="60"/>
    </row>
    <row r="68" spans="1:6" x14ac:dyDescent="0.25">
      <c r="A68" s="67" t="s">
        <v>275</v>
      </c>
      <c r="B68" s="123">
        <v>706</v>
      </c>
      <c r="C68" s="123">
        <v>2284</v>
      </c>
      <c r="D68" s="123">
        <v>290</v>
      </c>
      <c r="E68" s="64"/>
      <c r="F68" s="60"/>
    </row>
    <row r="69" spans="1:6" x14ac:dyDescent="0.25">
      <c r="A69" s="67" t="s">
        <v>276</v>
      </c>
      <c r="B69" s="123">
        <v>687</v>
      </c>
      <c r="C69" s="123">
        <v>755</v>
      </c>
      <c r="D69" s="123">
        <v>226</v>
      </c>
      <c r="E69" s="64"/>
      <c r="F69" s="60"/>
    </row>
    <row r="70" spans="1:6" x14ac:dyDescent="0.25">
      <c r="A70" s="67" t="s">
        <v>277</v>
      </c>
      <c r="B70" s="123">
        <v>1123</v>
      </c>
      <c r="C70" s="123">
        <v>755</v>
      </c>
      <c r="D70" s="123">
        <v>226</v>
      </c>
      <c r="E70" s="64"/>
      <c r="F70" s="60"/>
    </row>
    <row r="71" spans="1:6" x14ac:dyDescent="0.25">
      <c r="A71" s="67" t="s">
        <v>278</v>
      </c>
      <c r="B71" s="123">
        <v>728</v>
      </c>
      <c r="C71" s="123">
        <v>755</v>
      </c>
      <c r="D71" s="123">
        <v>226</v>
      </c>
      <c r="E71" s="64"/>
      <c r="F71" s="60"/>
    </row>
    <row r="72" spans="1:6" x14ac:dyDescent="0.25">
      <c r="A72" s="125" t="s">
        <v>280</v>
      </c>
      <c r="B72" s="125"/>
      <c r="C72" s="125"/>
      <c r="D72" s="128"/>
      <c r="E72" s="64"/>
      <c r="F72" s="60"/>
    </row>
    <row r="73" spans="1:6" x14ac:dyDescent="0.25">
      <c r="A73" s="67" t="s">
        <v>281</v>
      </c>
      <c r="B73" s="70">
        <v>1.07</v>
      </c>
      <c r="C73" s="124" t="s">
        <v>102</v>
      </c>
      <c r="D73" s="124" t="s">
        <v>102</v>
      </c>
      <c r="E73" s="64"/>
      <c r="F73" s="60"/>
    </row>
    <row r="74" spans="1:6" ht="27.95" customHeight="1" x14ac:dyDescent="0.25">
      <c r="A74" s="195" t="s">
        <v>283</v>
      </c>
      <c r="B74" s="195"/>
      <c r="C74" s="195"/>
      <c r="D74" s="196"/>
      <c r="E74" s="64"/>
      <c r="F74" s="60"/>
    </row>
    <row r="75" spans="1:6" ht="57.6" customHeight="1" x14ac:dyDescent="0.25">
      <c r="A75" s="190" t="s">
        <v>287</v>
      </c>
      <c r="B75" s="190"/>
      <c r="C75" s="190"/>
      <c r="D75" s="191"/>
      <c r="E75" s="64"/>
      <c r="F75" s="60"/>
    </row>
    <row r="76" spans="1:6" x14ac:dyDescent="0.25">
      <c r="A76" s="5" t="s">
        <v>205</v>
      </c>
      <c r="B76" s="64"/>
      <c r="C76" s="64"/>
      <c r="D76" s="64"/>
      <c r="E76" s="64"/>
      <c r="F76" s="60"/>
    </row>
    <row r="77" spans="1:6" x14ac:dyDescent="0.25">
      <c r="A77" s="63" t="s">
        <v>58</v>
      </c>
      <c r="B77" s="64"/>
      <c r="C77" s="64"/>
      <c r="D77" s="64"/>
      <c r="E77" s="64"/>
      <c r="F77" s="60"/>
    </row>
    <row r="78" spans="1:6" ht="16.5" x14ac:dyDescent="0.25">
      <c r="A78" s="79" t="s">
        <v>57</v>
      </c>
      <c r="B78" s="76" t="s">
        <v>207</v>
      </c>
      <c r="C78" s="76" t="s">
        <v>208</v>
      </c>
      <c r="D78" s="76" t="s">
        <v>209</v>
      </c>
      <c r="E78" s="76" t="s">
        <v>210</v>
      </c>
      <c r="F78" s="60"/>
    </row>
    <row r="79" spans="1:6" x14ac:dyDescent="0.25">
      <c r="A79" s="67">
        <v>2024</v>
      </c>
      <c r="B79" s="68">
        <v>20800</v>
      </c>
      <c r="C79" s="68">
        <v>55800</v>
      </c>
      <c r="D79" s="68">
        <v>998300</v>
      </c>
      <c r="E79" s="68">
        <v>241</v>
      </c>
      <c r="F79" s="60"/>
    </row>
    <row r="80" spans="1:6" x14ac:dyDescent="0.25">
      <c r="A80" s="67">
        <v>2025</v>
      </c>
      <c r="B80" s="68">
        <v>21100</v>
      </c>
      <c r="C80" s="68">
        <v>56800</v>
      </c>
      <c r="D80" s="68">
        <v>1011100</v>
      </c>
      <c r="E80" s="68">
        <v>246</v>
      </c>
      <c r="F80" s="60"/>
    </row>
    <row r="81" spans="1:6" x14ac:dyDescent="0.25">
      <c r="A81" s="67">
        <v>2026</v>
      </c>
      <c r="B81" s="68">
        <v>21400</v>
      </c>
      <c r="C81" s="68">
        <v>58100</v>
      </c>
      <c r="D81" s="68">
        <v>1029700</v>
      </c>
      <c r="E81" s="68">
        <v>250</v>
      </c>
      <c r="F81" s="60"/>
    </row>
    <row r="82" spans="1:6" x14ac:dyDescent="0.25">
      <c r="A82" s="67">
        <v>2027</v>
      </c>
      <c r="B82" s="68">
        <v>21800</v>
      </c>
      <c r="C82" s="68">
        <v>59500</v>
      </c>
      <c r="D82" s="68">
        <v>1048800</v>
      </c>
      <c r="E82" s="68">
        <v>254</v>
      </c>
      <c r="F82" s="60"/>
    </row>
    <row r="83" spans="1:6" x14ac:dyDescent="0.25">
      <c r="A83" s="67">
        <v>2028</v>
      </c>
      <c r="B83" s="68">
        <v>22100</v>
      </c>
      <c r="C83" s="68">
        <v>60800</v>
      </c>
      <c r="D83" s="68">
        <v>1068200</v>
      </c>
      <c r="E83" s="68">
        <v>259</v>
      </c>
      <c r="F83" s="60"/>
    </row>
    <row r="84" spans="1:6" x14ac:dyDescent="0.25">
      <c r="A84" s="67">
        <v>2029</v>
      </c>
      <c r="B84" s="68">
        <v>22500</v>
      </c>
      <c r="C84" s="68">
        <v>62300</v>
      </c>
      <c r="D84" s="68">
        <v>1087900</v>
      </c>
      <c r="E84" s="68">
        <v>262</v>
      </c>
      <c r="F84" s="60"/>
    </row>
    <row r="85" spans="1:6" x14ac:dyDescent="0.25">
      <c r="A85" s="67">
        <v>2030</v>
      </c>
      <c r="B85" s="68">
        <v>22900</v>
      </c>
      <c r="C85" s="68">
        <v>63700</v>
      </c>
      <c r="D85" s="68">
        <v>1108000</v>
      </c>
      <c r="E85" s="68">
        <v>267</v>
      </c>
      <c r="F85" s="60"/>
    </row>
    <row r="86" spans="1:6" x14ac:dyDescent="0.25">
      <c r="A86" s="67">
        <v>2031</v>
      </c>
      <c r="B86" s="68">
        <v>22900</v>
      </c>
      <c r="C86" s="68">
        <v>63700</v>
      </c>
      <c r="D86" s="68">
        <v>1108000</v>
      </c>
      <c r="E86" s="68">
        <v>272</v>
      </c>
      <c r="F86" s="60"/>
    </row>
    <row r="87" spans="1:6" x14ac:dyDescent="0.25">
      <c r="A87" s="67">
        <v>2032</v>
      </c>
      <c r="B87" s="68">
        <v>22900</v>
      </c>
      <c r="C87" s="68">
        <v>63700</v>
      </c>
      <c r="D87" s="68">
        <v>1108000</v>
      </c>
      <c r="E87" s="68">
        <v>275</v>
      </c>
      <c r="F87" s="60"/>
    </row>
    <row r="88" spans="1:6" x14ac:dyDescent="0.25">
      <c r="A88" s="67">
        <v>2033</v>
      </c>
      <c r="B88" s="68">
        <v>22900</v>
      </c>
      <c r="C88" s="68">
        <v>63700</v>
      </c>
      <c r="D88" s="68">
        <v>1108000</v>
      </c>
      <c r="E88" s="68">
        <v>280</v>
      </c>
      <c r="F88" s="60"/>
    </row>
    <row r="89" spans="1:6" x14ac:dyDescent="0.25">
      <c r="A89" s="67">
        <v>2034</v>
      </c>
      <c r="B89" s="68">
        <v>22900</v>
      </c>
      <c r="C89" s="68">
        <v>63700</v>
      </c>
      <c r="D89" s="68">
        <v>1108000</v>
      </c>
      <c r="E89" s="68">
        <v>284</v>
      </c>
      <c r="F89" s="60"/>
    </row>
    <row r="90" spans="1:6" x14ac:dyDescent="0.25">
      <c r="A90" s="67">
        <v>2035</v>
      </c>
      <c r="B90" s="68">
        <v>22900</v>
      </c>
      <c r="C90" s="68">
        <v>63700</v>
      </c>
      <c r="D90" s="68">
        <v>1108000</v>
      </c>
      <c r="E90" s="68">
        <v>288</v>
      </c>
      <c r="F90" s="60"/>
    </row>
    <row r="91" spans="1:6" x14ac:dyDescent="0.25">
      <c r="A91" s="67">
        <v>2036</v>
      </c>
      <c r="B91" s="68">
        <v>22900</v>
      </c>
      <c r="C91" s="68">
        <v>63700</v>
      </c>
      <c r="D91" s="68">
        <v>1108000</v>
      </c>
      <c r="E91" s="68">
        <v>292</v>
      </c>
      <c r="F91" s="60"/>
    </row>
    <row r="92" spans="1:6" x14ac:dyDescent="0.25">
      <c r="A92" s="67">
        <v>2037</v>
      </c>
      <c r="B92" s="68">
        <v>22900</v>
      </c>
      <c r="C92" s="68">
        <v>63700</v>
      </c>
      <c r="D92" s="68">
        <v>1108000</v>
      </c>
      <c r="E92" s="68">
        <v>297</v>
      </c>
      <c r="F92" s="60"/>
    </row>
    <row r="93" spans="1:6" x14ac:dyDescent="0.25">
      <c r="A93" s="67">
        <v>2038</v>
      </c>
      <c r="B93" s="68">
        <v>22900</v>
      </c>
      <c r="C93" s="68">
        <v>63700</v>
      </c>
      <c r="D93" s="68">
        <v>1108000</v>
      </c>
      <c r="E93" s="68">
        <v>301</v>
      </c>
      <c r="F93" s="60"/>
    </row>
    <row r="94" spans="1:6" x14ac:dyDescent="0.25">
      <c r="A94" s="67">
        <v>2039</v>
      </c>
      <c r="B94" s="68">
        <v>22900</v>
      </c>
      <c r="C94" s="68">
        <v>63700</v>
      </c>
      <c r="D94" s="68">
        <v>1108000</v>
      </c>
      <c r="E94" s="68">
        <v>305</v>
      </c>
      <c r="F94" s="60"/>
    </row>
    <row r="95" spans="1:6" x14ac:dyDescent="0.25">
      <c r="A95" s="67">
        <v>2040</v>
      </c>
      <c r="B95" s="68">
        <v>22900</v>
      </c>
      <c r="C95" s="68">
        <v>63700</v>
      </c>
      <c r="D95" s="68">
        <v>1108000</v>
      </c>
      <c r="E95" s="68">
        <v>310</v>
      </c>
      <c r="F95" s="60"/>
    </row>
    <row r="96" spans="1:6" x14ac:dyDescent="0.25">
      <c r="A96" s="67">
        <v>2041</v>
      </c>
      <c r="B96" s="68">
        <v>22900</v>
      </c>
      <c r="C96" s="68">
        <v>63700</v>
      </c>
      <c r="D96" s="68">
        <v>1108000</v>
      </c>
      <c r="E96" s="68">
        <v>314</v>
      </c>
      <c r="F96" s="60"/>
    </row>
    <row r="97" spans="1:6" x14ac:dyDescent="0.25">
      <c r="A97" s="67">
        <v>2042</v>
      </c>
      <c r="B97" s="68">
        <v>22900</v>
      </c>
      <c r="C97" s="68">
        <v>63700</v>
      </c>
      <c r="D97" s="68">
        <v>1108000</v>
      </c>
      <c r="E97" s="68">
        <v>319</v>
      </c>
      <c r="F97" s="60"/>
    </row>
    <row r="98" spans="1:6" x14ac:dyDescent="0.25">
      <c r="A98" s="67">
        <v>2043</v>
      </c>
      <c r="B98" s="68">
        <v>22900</v>
      </c>
      <c r="C98" s="68">
        <v>63700</v>
      </c>
      <c r="D98" s="68">
        <v>1108000</v>
      </c>
      <c r="E98" s="68">
        <v>324</v>
      </c>
      <c r="F98" s="60"/>
    </row>
    <row r="99" spans="1:6" x14ac:dyDescent="0.25">
      <c r="A99" s="67">
        <v>2044</v>
      </c>
      <c r="B99" s="68">
        <v>22900</v>
      </c>
      <c r="C99" s="68">
        <v>63700</v>
      </c>
      <c r="D99" s="68">
        <v>1108000</v>
      </c>
      <c r="E99" s="68">
        <v>328</v>
      </c>
      <c r="F99" s="60"/>
    </row>
    <row r="100" spans="1:6" x14ac:dyDescent="0.25">
      <c r="A100" s="67">
        <v>2045</v>
      </c>
      <c r="B100" s="68">
        <v>22900</v>
      </c>
      <c r="C100" s="68">
        <v>63700</v>
      </c>
      <c r="D100" s="68">
        <v>1108000</v>
      </c>
      <c r="E100" s="68">
        <v>333</v>
      </c>
      <c r="F100" s="60"/>
    </row>
    <row r="101" spans="1:6" x14ac:dyDescent="0.25">
      <c r="A101" s="67">
        <v>2046</v>
      </c>
      <c r="B101" s="68">
        <v>22900</v>
      </c>
      <c r="C101" s="68">
        <v>63700</v>
      </c>
      <c r="D101" s="68">
        <v>1108000</v>
      </c>
      <c r="E101" s="68">
        <v>338</v>
      </c>
      <c r="F101" s="60"/>
    </row>
    <row r="102" spans="1:6" x14ac:dyDescent="0.25">
      <c r="A102" s="67">
        <v>2047</v>
      </c>
      <c r="B102" s="68">
        <v>22900</v>
      </c>
      <c r="C102" s="68">
        <v>63700</v>
      </c>
      <c r="D102" s="68">
        <v>1108000</v>
      </c>
      <c r="E102" s="68">
        <v>344</v>
      </c>
      <c r="F102" s="60"/>
    </row>
    <row r="103" spans="1:6" x14ac:dyDescent="0.25">
      <c r="A103" s="67">
        <v>2048</v>
      </c>
      <c r="B103" s="68">
        <v>22900</v>
      </c>
      <c r="C103" s="68">
        <v>63700</v>
      </c>
      <c r="D103" s="68">
        <v>1108000</v>
      </c>
      <c r="E103" s="68">
        <v>348</v>
      </c>
      <c r="F103" s="60"/>
    </row>
    <row r="104" spans="1:6" x14ac:dyDescent="0.25">
      <c r="A104" s="67">
        <v>2049</v>
      </c>
      <c r="B104" s="68">
        <v>22900</v>
      </c>
      <c r="C104" s="68">
        <v>63700</v>
      </c>
      <c r="D104" s="68">
        <v>1108000</v>
      </c>
      <c r="E104" s="68">
        <v>353</v>
      </c>
      <c r="F104" s="60"/>
    </row>
    <row r="105" spans="1:6" x14ac:dyDescent="0.25">
      <c r="A105" s="67">
        <v>2050</v>
      </c>
      <c r="B105" s="68">
        <v>22900</v>
      </c>
      <c r="C105" s="68">
        <v>63700</v>
      </c>
      <c r="D105" s="68">
        <v>1108000</v>
      </c>
      <c r="E105" s="68">
        <v>357</v>
      </c>
      <c r="F105" s="60"/>
    </row>
    <row r="106" spans="1:6" x14ac:dyDescent="0.25">
      <c r="A106" s="67">
        <v>2051</v>
      </c>
      <c r="B106" s="68">
        <v>22900</v>
      </c>
      <c r="C106" s="68">
        <v>63700</v>
      </c>
      <c r="D106" s="68">
        <v>1108000</v>
      </c>
      <c r="E106" s="68">
        <v>362</v>
      </c>
      <c r="F106" s="60"/>
    </row>
    <row r="107" spans="1:6" x14ac:dyDescent="0.25">
      <c r="A107" s="67">
        <v>2052</v>
      </c>
      <c r="B107" s="68">
        <v>22900</v>
      </c>
      <c r="C107" s="68">
        <v>63700</v>
      </c>
      <c r="D107" s="68">
        <v>1108000</v>
      </c>
      <c r="E107" s="68">
        <v>366</v>
      </c>
      <c r="F107" s="60"/>
    </row>
    <row r="108" spans="1:6" x14ac:dyDescent="0.25">
      <c r="A108" s="67">
        <v>2053</v>
      </c>
      <c r="B108" s="68">
        <v>22900</v>
      </c>
      <c r="C108" s="68">
        <v>63700</v>
      </c>
      <c r="D108" s="68">
        <v>1108000</v>
      </c>
      <c r="E108" s="82">
        <v>370</v>
      </c>
      <c r="F108" s="60"/>
    </row>
    <row r="109" spans="1:6" x14ac:dyDescent="0.25">
      <c r="A109" s="67">
        <v>2054</v>
      </c>
      <c r="B109" s="68">
        <v>22900</v>
      </c>
      <c r="C109" s="68">
        <v>63700</v>
      </c>
      <c r="D109" s="68">
        <v>1108000</v>
      </c>
      <c r="E109" s="82">
        <v>375</v>
      </c>
      <c r="F109" s="60"/>
    </row>
    <row r="110" spans="1:6" x14ac:dyDescent="0.25">
      <c r="A110" s="80"/>
      <c r="B110" s="81"/>
      <c r="C110" s="81"/>
      <c r="D110" s="81"/>
      <c r="E110" s="82"/>
      <c r="F110" s="60"/>
    </row>
    <row r="111" spans="1:6" x14ac:dyDescent="0.25">
      <c r="A111" s="208" t="s">
        <v>272</v>
      </c>
      <c r="B111" s="209"/>
      <c r="C111" s="209"/>
      <c r="D111" s="209"/>
      <c r="E111" s="210"/>
      <c r="F111" s="60"/>
    </row>
    <row r="112" spans="1:6" ht="16.5" x14ac:dyDescent="0.25">
      <c r="A112" s="211" t="s">
        <v>79</v>
      </c>
      <c r="B112" s="212"/>
      <c r="C112" s="212"/>
      <c r="D112" s="212"/>
      <c r="E112" s="213"/>
      <c r="F112" s="60"/>
    </row>
    <row r="113" spans="1:6" x14ac:dyDescent="0.25">
      <c r="A113" s="5" t="s">
        <v>205</v>
      </c>
      <c r="B113" s="64"/>
      <c r="C113" s="64"/>
      <c r="D113" s="64"/>
      <c r="E113" s="64"/>
      <c r="F113" s="60"/>
    </row>
    <row r="114" spans="1:6" x14ac:dyDescent="0.25">
      <c r="A114" s="63" t="s">
        <v>59</v>
      </c>
      <c r="B114" s="64"/>
      <c r="C114" s="64"/>
      <c r="D114" s="64"/>
      <c r="E114" s="64"/>
      <c r="F114" s="60"/>
    </row>
    <row r="115" spans="1:6" ht="34.5" customHeight="1" x14ac:dyDescent="0.25">
      <c r="A115" s="75" t="s">
        <v>60</v>
      </c>
      <c r="B115" s="76" t="s">
        <v>345</v>
      </c>
      <c r="C115" s="64"/>
      <c r="D115" s="64"/>
      <c r="E115" s="64"/>
      <c r="F115" s="60"/>
    </row>
    <row r="116" spans="1:6" x14ac:dyDescent="0.25">
      <c r="A116" s="83">
        <v>2004</v>
      </c>
      <c r="B116" s="77">
        <v>1.55</v>
      </c>
      <c r="C116" s="64"/>
      <c r="D116" s="64"/>
      <c r="E116" s="64"/>
      <c r="F116" s="60"/>
    </row>
    <row r="117" spans="1:6" x14ac:dyDescent="0.25">
      <c r="A117" s="83">
        <v>2005</v>
      </c>
      <c r="B117" s="77">
        <v>1.5</v>
      </c>
      <c r="C117" s="64"/>
      <c r="D117" s="64"/>
      <c r="E117" s="64"/>
      <c r="F117" s="60"/>
    </row>
    <row r="118" spans="1:6" x14ac:dyDescent="0.25">
      <c r="A118" s="83">
        <v>2006</v>
      </c>
      <c r="B118" s="77">
        <v>1.45</v>
      </c>
      <c r="C118" s="64"/>
      <c r="D118" s="64"/>
      <c r="E118" s="64"/>
      <c r="F118" s="60"/>
    </row>
    <row r="119" spans="1:6" x14ac:dyDescent="0.25">
      <c r="A119" s="83">
        <v>2007</v>
      </c>
      <c r="B119" s="77">
        <v>1.42</v>
      </c>
      <c r="C119" s="64"/>
      <c r="D119" s="64"/>
      <c r="E119" s="64"/>
      <c r="F119" s="60"/>
    </row>
    <row r="120" spans="1:6" x14ac:dyDescent="0.25">
      <c r="A120" s="83">
        <v>2008</v>
      </c>
      <c r="B120" s="77">
        <v>1.39</v>
      </c>
      <c r="C120" s="64"/>
      <c r="D120" s="64"/>
      <c r="E120" s="64"/>
      <c r="F120" s="60"/>
    </row>
    <row r="121" spans="1:6" x14ac:dyDescent="0.25">
      <c r="A121" s="83">
        <v>2009</v>
      </c>
      <c r="B121" s="77">
        <v>1.38</v>
      </c>
      <c r="C121" s="64"/>
      <c r="D121" s="64"/>
      <c r="E121" s="64"/>
      <c r="F121" s="60"/>
    </row>
    <row r="122" spans="1:6" x14ac:dyDescent="0.25">
      <c r="A122" s="83">
        <v>2010</v>
      </c>
      <c r="B122" s="77">
        <v>1.36</v>
      </c>
      <c r="C122" s="64"/>
      <c r="D122" s="64"/>
      <c r="E122" s="64"/>
      <c r="F122" s="60"/>
    </row>
    <row r="123" spans="1:6" x14ac:dyDescent="0.25">
      <c r="A123" s="83">
        <v>2011</v>
      </c>
      <c r="B123" s="77">
        <v>1.34</v>
      </c>
      <c r="C123" s="64"/>
      <c r="D123" s="64"/>
      <c r="E123" s="64"/>
      <c r="F123" s="60"/>
    </row>
    <row r="124" spans="1:6" x14ac:dyDescent="0.25">
      <c r="A124" s="83">
        <v>2012</v>
      </c>
      <c r="B124" s="77">
        <v>1.31</v>
      </c>
      <c r="C124" s="64"/>
      <c r="D124" s="64"/>
      <c r="E124" s="64"/>
      <c r="F124" s="60"/>
    </row>
    <row r="125" spans="1:6" x14ac:dyDescent="0.25">
      <c r="A125" s="83">
        <v>2013</v>
      </c>
      <c r="B125" s="77">
        <v>1.29</v>
      </c>
      <c r="C125" s="64"/>
      <c r="D125" s="64"/>
      <c r="E125" s="64"/>
      <c r="F125" s="60"/>
    </row>
    <row r="126" spans="1:6" x14ac:dyDescent="0.25">
      <c r="A126" s="83">
        <v>2014</v>
      </c>
      <c r="B126" s="77">
        <v>1.27</v>
      </c>
      <c r="C126" s="64"/>
      <c r="D126" s="64"/>
      <c r="E126" s="64"/>
      <c r="F126" s="60"/>
    </row>
    <row r="127" spans="1:6" x14ac:dyDescent="0.25">
      <c r="A127" s="83">
        <v>2015</v>
      </c>
      <c r="B127" s="77">
        <v>1.26</v>
      </c>
      <c r="C127" s="64"/>
      <c r="D127" s="64"/>
      <c r="E127" s="64"/>
      <c r="F127" s="60"/>
    </row>
    <row r="128" spans="1:6" x14ac:dyDescent="0.25">
      <c r="A128" s="83">
        <v>2016</v>
      </c>
      <c r="B128" s="77">
        <v>1.24</v>
      </c>
      <c r="C128" s="64"/>
      <c r="D128" s="64"/>
      <c r="E128" s="64"/>
      <c r="F128" s="60"/>
    </row>
    <row r="129" spans="1:6" x14ac:dyDescent="0.25">
      <c r="A129" s="83">
        <v>2017</v>
      </c>
      <c r="B129" s="77">
        <v>1.22</v>
      </c>
      <c r="C129" s="64"/>
      <c r="D129" s="64"/>
      <c r="E129" s="64"/>
      <c r="F129" s="60"/>
    </row>
    <row r="130" spans="1:6" x14ac:dyDescent="0.25">
      <c r="A130" s="83">
        <v>2018</v>
      </c>
      <c r="B130" s="77">
        <v>1.2</v>
      </c>
      <c r="C130" s="64"/>
      <c r="D130" s="64"/>
      <c r="E130" s="64"/>
      <c r="F130" s="60"/>
    </row>
    <row r="131" spans="1:6" x14ac:dyDescent="0.25">
      <c r="A131" s="83">
        <v>2019</v>
      </c>
      <c r="B131" s="77">
        <v>1.18</v>
      </c>
      <c r="C131" s="64"/>
      <c r="D131" s="64"/>
      <c r="E131" s="64"/>
      <c r="F131" s="60"/>
    </row>
    <row r="132" spans="1:6" x14ac:dyDescent="0.25">
      <c r="A132" s="83">
        <v>2020</v>
      </c>
      <c r="B132" s="77">
        <v>1.1599999999999999</v>
      </c>
      <c r="C132" s="64"/>
      <c r="D132" s="64"/>
      <c r="E132" s="64"/>
      <c r="F132" s="60"/>
    </row>
    <row r="133" spans="1:6" x14ac:dyDescent="0.25">
      <c r="A133" s="83">
        <v>2021</v>
      </c>
      <c r="B133" s="77">
        <v>1.1100000000000001</v>
      </c>
      <c r="C133" s="64"/>
      <c r="D133" s="64"/>
      <c r="E133" s="64"/>
      <c r="F133" s="60"/>
    </row>
    <row r="134" spans="1:6" x14ac:dyDescent="0.25">
      <c r="A134" s="83">
        <v>2022</v>
      </c>
      <c r="B134" s="77">
        <v>1.04</v>
      </c>
      <c r="C134" s="64"/>
      <c r="D134" s="64"/>
      <c r="E134" s="64"/>
      <c r="F134" s="60"/>
    </row>
    <row r="135" spans="1:6" x14ac:dyDescent="0.25">
      <c r="A135" s="83">
        <v>2023</v>
      </c>
      <c r="B135" s="77">
        <v>1</v>
      </c>
      <c r="C135" s="64"/>
      <c r="D135" s="64"/>
      <c r="E135" s="64"/>
      <c r="F135" s="60"/>
    </row>
    <row r="136" spans="1:6" x14ac:dyDescent="0.25">
      <c r="A136" s="5" t="s">
        <v>205</v>
      </c>
      <c r="B136" s="64"/>
      <c r="C136" s="64"/>
      <c r="D136" s="64"/>
      <c r="E136" s="64"/>
      <c r="F136" s="60"/>
    </row>
    <row r="137" spans="1:6" x14ac:dyDescent="0.25">
      <c r="A137" s="63" t="s">
        <v>61</v>
      </c>
      <c r="B137" s="64"/>
      <c r="C137" s="64"/>
      <c r="D137" s="64"/>
      <c r="E137" s="64"/>
      <c r="F137" s="60"/>
    </row>
    <row r="138" spans="1:6" ht="51.75" customHeight="1" x14ac:dyDescent="0.25">
      <c r="A138" s="75" t="s">
        <v>62</v>
      </c>
      <c r="B138" s="76" t="s">
        <v>346</v>
      </c>
      <c r="C138" s="64"/>
      <c r="D138" s="64"/>
      <c r="E138" s="64"/>
      <c r="F138" s="60"/>
    </row>
    <row r="139" spans="1:6" ht="18" x14ac:dyDescent="0.25">
      <c r="A139" s="84" t="s">
        <v>80</v>
      </c>
      <c r="B139" s="70">
        <v>0.11</v>
      </c>
      <c r="C139" s="64"/>
      <c r="D139" s="64"/>
      <c r="E139" s="64"/>
      <c r="F139" s="60"/>
    </row>
    <row r="140" spans="1:6" x14ac:dyDescent="0.25">
      <c r="A140" s="84" t="s">
        <v>63</v>
      </c>
      <c r="B140" s="70">
        <v>1.2</v>
      </c>
      <c r="C140" s="64"/>
      <c r="D140" s="64"/>
      <c r="E140" s="64"/>
      <c r="F140" s="60"/>
    </row>
    <row r="141" spans="1:6" x14ac:dyDescent="0.25">
      <c r="A141" s="84" t="s">
        <v>81</v>
      </c>
      <c r="B141" s="70">
        <v>0.1</v>
      </c>
      <c r="C141" s="64"/>
      <c r="D141" s="64"/>
      <c r="E141" s="64"/>
      <c r="F141" s="60"/>
    </row>
    <row r="142" spans="1:6" ht="30" customHeight="1" x14ac:dyDescent="0.25">
      <c r="A142" s="85" t="s">
        <v>64</v>
      </c>
      <c r="B142" s="86">
        <v>1.1000000000000001E-3</v>
      </c>
      <c r="C142" s="64"/>
      <c r="D142" s="64"/>
      <c r="E142" s="64"/>
      <c r="F142" s="60"/>
    </row>
    <row r="143" spans="1:6" x14ac:dyDescent="0.25">
      <c r="A143" s="5" t="s">
        <v>205</v>
      </c>
      <c r="B143" s="4"/>
      <c r="C143" s="64"/>
      <c r="D143" s="64"/>
      <c r="E143" s="64"/>
      <c r="F143" s="60"/>
    </row>
    <row r="144" spans="1:6" ht="33" x14ac:dyDescent="0.25">
      <c r="A144" s="75" t="s">
        <v>62</v>
      </c>
      <c r="B144" s="76" t="s">
        <v>347</v>
      </c>
      <c r="C144" s="64"/>
      <c r="D144" s="64"/>
      <c r="E144" s="64"/>
      <c r="F144" s="60"/>
    </row>
    <row r="145" spans="1:6" ht="34.5" customHeight="1" x14ac:dyDescent="0.25">
      <c r="A145" s="85" t="s">
        <v>82</v>
      </c>
      <c r="B145" s="70">
        <v>0.21</v>
      </c>
      <c r="C145" s="64"/>
      <c r="D145" s="64"/>
      <c r="E145" s="64"/>
      <c r="F145" s="60"/>
    </row>
    <row r="146" spans="1:6" ht="35.25" customHeight="1" x14ac:dyDescent="0.25">
      <c r="A146" s="85" t="s">
        <v>65</v>
      </c>
      <c r="B146" s="70">
        <v>0.55000000000000004</v>
      </c>
      <c r="C146" s="64"/>
      <c r="D146" s="64"/>
      <c r="E146" s="64"/>
      <c r="F146" s="60"/>
    </row>
    <row r="147" spans="1:6" x14ac:dyDescent="0.25">
      <c r="A147" s="87"/>
      <c r="B147" s="88"/>
      <c r="C147" s="64"/>
      <c r="D147" s="64"/>
      <c r="E147" s="64"/>
      <c r="F147" s="60"/>
    </row>
    <row r="148" spans="1:6" ht="111" customHeight="1" x14ac:dyDescent="0.25">
      <c r="A148" s="182" t="s">
        <v>66</v>
      </c>
      <c r="B148" s="187"/>
      <c r="C148" s="64"/>
      <c r="D148" s="64"/>
      <c r="E148" s="64"/>
      <c r="F148" s="60"/>
    </row>
    <row r="149" spans="1:6" ht="36" customHeight="1" thickBot="1" x14ac:dyDescent="0.3">
      <c r="A149" s="188" t="s">
        <v>67</v>
      </c>
      <c r="B149" s="189"/>
      <c r="C149" s="64"/>
      <c r="D149" s="64"/>
      <c r="E149" s="64"/>
      <c r="F149" s="60"/>
    </row>
    <row r="150" spans="1:6" x14ac:dyDescent="0.25">
      <c r="A150" s="5" t="s">
        <v>205</v>
      </c>
      <c r="B150" s="64"/>
      <c r="C150" s="64"/>
      <c r="D150" s="64"/>
      <c r="E150" s="64"/>
      <c r="F150" s="60"/>
    </row>
    <row r="151" spans="1:6" x14ac:dyDescent="0.25">
      <c r="A151" s="63" t="s">
        <v>68</v>
      </c>
      <c r="B151" s="64"/>
      <c r="C151" s="64"/>
      <c r="D151" s="64"/>
      <c r="E151" s="64"/>
      <c r="F151" s="60"/>
    </row>
    <row r="152" spans="1:6" ht="36.75" customHeight="1" x14ac:dyDescent="0.25">
      <c r="A152" s="75" t="s">
        <v>69</v>
      </c>
      <c r="B152" s="76" t="s">
        <v>348</v>
      </c>
      <c r="C152" s="64"/>
      <c r="D152" s="64"/>
      <c r="E152" s="64"/>
      <c r="F152" s="60"/>
    </row>
    <row r="153" spans="1:6" x14ac:dyDescent="0.25">
      <c r="A153" s="67" t="s">
        <v>70</v>
      </c>
      <c r="B153" s="78">
        <v>1.7</v>
      </c>
      <c r="C153" s="64"/>
      <c r="D153" s="64"/>
      <c r="E153" s="64"/>
      <c r="F153" s="60"/>
    </row>
    <row r="154" spans="1:6" ht="18" x14ac:dyDescent="0.25">
      <c r="A154" s="67" t="s">
        <v>74</v>
      </c>
      <c r="B154" s="78">
        <v>2.13</v>
      </c>
      <c r="C154" s="64"/>
      <c r="D154" s="64"/>
      <c r="E154" s="64"/>
      <c r="F154" s="60"/>
    </row>
    <row r="155" spans="1:6" x14ac:dyDescent="0.25">
      <c r="A155" s="67" t="s">
        <v>71</v>
      </c>
      <c r="B155" s="78">
        <v>2.02</v>
      </c>
      <c r="C155" s="64"/>
      <c r="D155" s="64"/>
      <c r="E155" s="64"/>
      <c r="F155" s="60"/>
    </row>
    <row r="156" spans="1:6" x14ac:dyDescent="0.25">
      <c r="A156" s="67" t="s">
        <v>72</v>
      </c>
      <c r="B156" s="78">
        <v>0.32</v>
      </c>
      <c r="C156" s="64"/>
      <c r="D156" s="64"/>
      <c r="E156" s="64"/>
      <c r="F156" s="60"/>
    </row>
    <row r="157" spans="1:6" x14ac:dyDescent="0.25">
      <c r="A157" s="67" t="s">
        <v>73</v>
      </c>
      <c r="B157" s="78">
        <v>2.02</v>
      </c>
      <c r="C157" s="64"/>
      <c r="D157" s="64"/>
      <c r="E157" s="64"/>
      <c r="F157" s="60"/>
    </row>
    <row r="158" spans="1:6" x14ac:dyDescent="0.25">
      <c r="A158" s="65"/>
      <c r="B158" s="4"/>
      <c r="C158" s="64"/>
      <c r="D158" s="64"/>
      <c r="E158" s="64"/>
      <c r="F158" s="60"/>
    </row>
    <row r="159" spans="1:6" ht="153.75" customHeight="1" x14ac:dyDescent="0.25">
      <c r="A159" s="182" t="s">
        <v>76</v>
      </c>
      <c r="B159" s="187"/>
      <c r="C159" s="64"/>
      <c r="D159" s="64"/>
      <c r="E159" s="64"/>
      <c r="F159" s="60"/>
    </row>
    <row r="160" spans="1:6" ht="50.25" customHeight="1" thickBot="1" x14ac:dyDescent="0.3">
      <c r="A160" s="188" t="s">
        <v>75</v>
      </c>
      <c r="B160" s="189"/>
      <c r="C160" s="64"/>
      <c r="D160" s="64"/>
      <c r="E160" s="64"/>
      <c r="F160" s="60"/>
    </row>
    <row r="161" spans="1:6" x14ac:dyDescent="0.25">
      <c r="A161" s="5" t="s">
        <v>205</v>
      </c>
      <c r="F161" s="60"/>
    </row>
    <row r="162" spans="1:6" x14ac:dyDescent="0.25">
      <c r="A162" s="63" t="s">
        <v>83</v>
      </c>
      <c r="F162" s="60"/>
    </row>
    <row r="163" spans="1:6" ht="15.75" customHeight="1" x14ac:dyDescent="0.25">
      <c r="A163" s="186" t="s">
        <v>84</v>
      </c>
      <c r="B163" s="185" t="s">
        <v>349</v>
      </c>
      <c r="C163" s="185"/>
      <c r="D163" s="185"/>
      <c r="F163" s="60"/>
    </row>
    <row r="164" spans="1:6" ht="37.5" customHeight="1" x14ac:dyDescent="0.25">
      <c r="A164" s="186"/>
      <c r="B164" s="76" t="s">
        <v>86</v>
      </c>
      <c r="C164" s="76" t="s">
        <v>88</v>
      </c>
      <c r="D164" s="76" t="s">
        <v>87</v>
      </c>
      <c r="F164" s="60"/>
    </row>
    <row r="165" spans="1:6" x14ac:dyDescent="0.25">
      <c r="A165" s="89" t="s">
        <v>89</v>
      </c>
      <c r="B165" s="90">
        <v>0.04</v>
      </c>
      <c r="C165" s="90">
        <v>0.04</v>
      </c>
      <c r="D165" s="90">
        <v>7.0000000000000007E-2</v>
      </c>
      <c r="F165" s="60"/>
    </row>
    <row r="166" spans="1:6" x14ac:dyDescent="0.25">
      <c r="A166" s="89" t="s">
        <v>90</v>
      </c>
      <c r="B166" s="90">
        <v>0.35</v>
      </c>
      <c r="C166" s="90">
        <v>0.17</v>
      </c>
      <c r="D166" s="90">
        <v>0.97</v>
      </c>
      <c r="F166" s="60"/>
    </row>
    <row r="167" spans="1:6" x14ac:dyDescent="0.25">
      <c r="A167" s="89" t="s">
        <v>91</v>
      </c>
      <c r="B167" s="90">
        <v>0.26</v>
      </c>
      <c r="C167" s="90">
        <v>0.26</v>
      </c>
      <c r="D167" s="90">
        <v>0.12</v>
      </c>
      <c r="F167" s="60"/>
    </row>
    <row r="168" spans="1:6" x14ac:dyDescent="0.25">
      <c r="A168" s="89" t="s">
        <v>92</v>
      </c>
      <c r="B168" s="90">
        <v>0.35</v>
      </c>
      <c r="C168" s="90">
        <v>0.06</v>
      </c>
      <c r="D168" s="90">
        <v>0.11</v>
      </c>
      <c r="F168" s="60"/>
    </row>
    <row r="169" spans="1:6" ht="18" x14ac:dyDescent="0.25">
      <c r="A169" s="89" t="s">
        <v>108</v>
      </c>
      <c r="B169" s="90">
        <v>0.21</v>
      </c>
      <c r="C169" s="90">
        <v>0.15</v>
      </c>
      <c r="D169" s="90">
        <v>0.14000000000000001</v>
      </c>
      <c r="F169" s="60"/>
    </row>
    <row r="170" spans="1:6" ht="18" x14ac:dyDescent="0.25">
      <c r="A170" s="89" t="s">
        <v>109</v>
      </c>
      <c r="B170" s="90">
        <v>0.28000000000000003</v>
      </c>
      <c r="C170" s="90">
        <v>0.18</v>
      </c>
      <c r="D170" s="90">
        <v>0.14000000000000001</v>
      </c>
      <c r="F170" s="60"/>
    </row>
    <row r="171" spans="1:6" x14ac:dyDescent="0.25">
      <c r="A171" s="89" t="s">
        <v>93</v>
      </c>
      <c r="B171" s="90">
        <v>0.16</v>
      </c>
      <c r="C171" s="90">
        <v>0.16</v>
      </c>
      <c r="D171" s="90">
        <v>0.12</v>
      </c>
      <c r="F171" s="60"/>
    </row>
    <row r="172" spans="1:6" x14ac:dyDescent="0.25">
      <c r="A172" s="89" t="s">
        <v>94</v>
      </c>
      <c r="B172" s="90">
        <v>0.12</v>
      </c>
      <c r="C172" s="90">
        <v>0.12</v>
      </c>
      <c r="D172" s="90">
        <v>7.0000000000000007E-2</v>
      </c>
      <c r="F172" s="60"/>
    </row>
    <row r="173" spans="1:6" x14ac:dyDescent="0.25">
      <c r="A173" s="89" t="s">
        <v>95</v>
      </c>
      <c r="B173" s="90">
        <v>0.08</v>
      </c>
      <c r="C173" s="90">
        <v>0.03</v>
      </c>
      <c r="D173" s="90">
        <v>0.2</v>
      </c>
      <c r="F173" s="60"/>
    </row>
    <row r="174" spans="1:6" x14ac:dyDescent="0.25">
      <c r="A174" s="89" t="s">
        <v>96</v>
      </c>
      <c r="B174" s="90">
        <v>0.36</v>
      </c>
      <c r="C174" s="90">
        <v>0.36</v>
      </c>
      <c r="D174" s="90">
        <v>0.23</v>
      </c>
      <c r="F174" s="60"/>
    </row>
    <row r="175" spans="1:6" x14ac:dyDescent="0.25">
      <c r="A175" s="89" t="s">
        <v>97</v>
      </c>
      <c r="B175" s="90">
        <v>0.47</v>
      </c>
      <c r="C175" s="90">
        <v>0.08</v>
      </c>
      <c r="D175" s="90">
        <v>0.08</v>
      </c>
      <c r="F175" s="60"/>
    </row>
    <row r="176" spans="1:6" x14ac:dyDescent="0.25">
      <c r="A176" s="89" t="s">
        <v>98</v>
      </c>
      <c r="B176" s="90">
        <v>0.35</v>
      </c>
      <c r="C176" s="90">
        <v>0.35</v>
      </c>
      <c r="D176" s="90">
        <v>0.36</v>
      </c>
      <c r="F176" s="60"/>
    </row>
    <row r="177" spans="1:6" ht="18" x14ac:dyDescent="0.25">
      <c r="A177" s="89" t="s">
        <v>110</v>
      </c>
      <c r="B177" s="90">
        <v>0.7</v>
      </c>
      <c r="C177" s="90">
        <v>0.7</v>
      </c>
      <c r="D177" s="90">
        <v>0.7</v>
      </c>
      <c r="F177" s="60"/>
    </row>
    <row r="178" spans="1:6" x14ac:dyDescent="0.25">
      <c r="A178" s="89" t="s">
        <v>99</v>
      </c>
      <c r="B178" s="90">
        <v>0.12</v>
      </c>
      <c r="C178" s="90">
        <v>0.12</v>
      </c>
      <c r="D178" s="90">
        <v>7.0000000000000007E-2</v>
      </c>
      <c r="F178" s="60"/>
    </row>
    <row r="179" spans="1:6" x14ac:dyDescent="0.25">
      <c r="A179" s="89" t="s">
        <v>100</v>
      </c>
      <c r="B179" s="90">
        <v>0.26</v>
      </c>
      <c r="C179" s="90">
        <v>0.11</v>
      </c>
      <c r="D179" s="90">
        <v>0.53</v>
      </c>
      <c r="F179" s="60"/>
    </row>
    <row r="180" spans="1:6" x14ac:dyDescent="0.25">
      <c r="A180" s="89" t="s">
        <v>101</v>
      </c>
      <c r="B180" s="91" t="s">
        <v>102</v>
      </c>
      <c r="C180" s="91" t="s">
        <v>102</v>
      </c>
      <c r="D180" s="90">
        <v>0.11</v>
      </c>
      <c r="F180" s="60"/>
    </row>
    <row r="181" spans="1:6" x14ac:dyDescent="0.25">
      <c r="A181" s="89" t="s">
        <v>103</v>
      </c>
      <c r="B181" s="91" t="s">
        <v>102</v>
      </c>
      <c r="C181" s="91" t="s">
        <v>102</v>
      </c>
      <c r="D181" s="90">
        <v>0.13</v>
      </c>
      <c r="F181" s="60"/>
    </row>
    <row r="182" spans="1:6" x14ac:dyDescent="0.25">
      <c r="A182" s="89" t="s">
        <v>104</v>
      </c>
      <c r="B182" s="91" t="s">
        <v>102</v>
      </c>
      <c r="C182" s="91" t="s">
        <v>102</v>
      </c>
      <c r="D182" s="90">
        <v>0.08</v>
      </c>
      <c r="F182" s="60"/>
    </row>
    <row r="183" spans="1:6" x14ac:dyDescent="0.25">
      <c r="A183" s="89" t="s">
        <v>105</v>
      </c>
      <c r="B183" s="91" t="s">
        <v>102</v>
      </c>
      <c r="C183" s="91" t="s">
        <v>102</v>
      </c>
      <c r="D183" s="90">
        <v>0.04</v>
      </c>
      <c r="F183" s="60"/>
    </row>
    <row r="184" spans="1:6" x14ac:dyDescent="0.25">
      <c r="A184" s="89" t="s">
        <v>106</v>
      </c>
      <c r="B184" s="91" t="s">
        <v>102</v>
      </c>
      <c r="C184" s="91" t="s">
        <v>102</v>
      </c>
      <c r="D184" s="90">
        <v>0.11</v>
      </c>
      <c r="F184" s="60"/>
    </row>
    <row r="185" spans="1:6" x14ac:dyDescent="0.25">
      <c r="A185" s="89" t="s">
        <v>107</v>
      </c>
      <c r="B185" s="91" t="s">
        <v>102</v>
      </c>
      <c r="C185" s="91" t="s">
        <v>102</v>
      </c>
      <c r="D185" s="90">
        <v>0.06</v>
      </c>
      <c r="F185" s="60"/>
    </row>
    <row r="186" spans="1:6" ht="18" x14ac:dyDescent="0.25">
      <c r="A186" s="89" t="s">
        <v>111</v>
      </c>
      <c r="B186" s="91" t="s">
        <v>102</v>
      </c>
      <c r="C186" s="91" t="s">
        <v>102</v>
      </c>
      <c r="D186" s="90">
        <v>0.23</v>
      </c>
      <c r="F186" s="60"/>
    </row>
    <row r="187" spans="1:6" x14ac:dyDescent="0.25">
      <c r="A187" s="92"/>
      <c r="B187" s="58"/>
      <c r="C187" s="58"/>
      <c r="D187" s="59"/>
      <c r="F187" s="60"/>
    </row>
    <row r="188" spans="1:6" ht="63.75" customHeight="1" x14ac:dyDescent="0.25">
      <c r="A188" s="200" t="s">
        <v>112</v>
      </c>
      <c r="B188" s="201"/>
      <c r="C188" s="201"/>
      <c r="D188" s="202"/>
      <c r="F188" s="60"/>
    </row>
    <row r="189" spans="1:6" x14ac:dyDescent="0.25">
      <c r="A189" s="5" t="s">
        <v>205</v>
      </c>
      <c r="F189" s="60"/>
    </row>
    <row r="190" spans="1:6" x14ac:dyDescent="0.25">
      <c r="A190" s="63" t="s">
        <v>113</v>
      </c>
      <c r="F190" s="60"/>
    </row>
    <row r="191" spans="1:6" x14ac:dyDescent="0.25">
      <c r="A191" s="186" t="s">
        <v>84</v>
      </c>
      <c r="B191" s="185" t="s">
        <v>349</v>
      </c>
      <c r="C191" s="185"/>
      <c r="D191" s="185"/>
      <c r="F191" s="60"/>
    </row>
    <row r="192" spans="1:6" x14ac:dyDescent="0.25">
      <c r="A192" s="186"/>
      <c r="B192" s="76" t="s">
        <v>85</v>
      </c>
      <c r="C192" s="76" t="s">
        <v>114</v>
      </c>
      <c r="D192" s="76" t="s">
        <v>115</v>
      </c>
      <c r="F192" s="60"/>
    </row>
    <row r="193" spans="1:6" x14ac:dyDescent="0.25">
      <c r="A193" s="89" t="s">
        <v>90</v>
      </c>
      <c r="B193" s="90">
        <v>0.24</v>
      </c>
      <c r="C193" s="90">
        <v>0.24</v>
      </c>
      <c r="D193" s="90">
        <v>0.25</v>
      </c>
      <c r="F193" s="60"/>
    </row>
    <row r="194" spans="1:6" x14ac:dyDescent="0.25">
      <c r="A194" s="89" t="s">
        <v>116</v>
      </c>
      <c r="B194" s="90">
        <v>0.14000000000000001</v>
      </c>
      <c r="C194" s="90">
        <v>0.14000000000000001</v>
      </c>
      <c r="D194" s="90">
        <v>0.35</v>
      </c>
      <c r="F194" s="60"/>
    </row>
    <row r="195" spans="1:6" x14ac:dyDescent="0.25">
      <c r="A195" s="89" t="s">
        <v>117</v>
      </c>
      <c r="B195" s="90">
        <v>0.1</v>
      </c>
      <c r="C195" s="90">
        <v>0.1</v>
      </c>
      <c r="D195" s="90">
        <v>0.1</v>
      </c>
      <c r="F195" s="60"/>
    </row>
    <row r="196" spans="1:6" x14ac:dyDescent="0.25">
      <c r="A196" s="89" t="s">
        <v>92</v>
      </c>
      <c r="B196" s="90">
        <v>0.43</v>
      </c>
      <c r="C196" s="90">
        <v>0.43</v>
      </c>
      <c r="D196" s="90">
        <v>0.44</v>
      </c>
      <c r="F196" s="60"/>
    </row>
    <row r="197" spans="1:6" x14ac:dyDescent="0.25">
      <c r="A197" s="89" t="s">
        <v>98</v>
      </c>
      <c r="B197" s="90">
        <v>0.25</v>
      </c>
      <c r="C197" s="90">
        <v>0.25</v>
      </c>
      <c r="D197" s="90">
        <v>0.7</v>
      </c>
      <c r="F197" s="60"/>
    </row>
    <row r="198" spans="1:6" x14ac:dyDescent="0.25">
      <c r="A198" s="89" t="s">
        <v>118</v>
      </c>
      <c r="B198" s="90">
        <v>0.35</v>
      </c>
      <c r="C198" s="90">
        <v>0.14000000000000001</v>
      </c>
      <c r="D198" s="90">
        <v>0.53</v>
      </c>
      <c r="F198" s="60"/>
    </row>
    <row r="199" spans="1:6" x14ac:dyDescent="0.25">
      <c r="A199" s="89" t="s">
        <v>119</v>
      </c>
      <c r="B199" s="90">
        <v>0.05</v>
      </c>
      <c r="C199" s="90">
        <v>0.05</v>
      </c>
      <c r="D199" s="90">
        <v>0.05</v>
      </c>
      <c r="F199" s="60"/>
    </row>
    <row r="200" spans="1:6" x14ac:dyDescent="0.25">
      <c r="A200" s="89" t="s">
        <v>120</v>
      </c>
      <c r="B200" s="91" t="s">
        <v>102</v>
      </c>
      <c r="C200" s="91" t="s">
        <v>102</v>
      </c>
      <c r="D200" s="90">
        <v>0.03</v>
      </c>
      <c r="F200" s="60"/>
    </row>
    <row r="201" spans="1:6" x14ac:dyDescent="0.25">
      <c r="A201" s="89" t="s">
        <v>93</v>
      </c>
      <c r="B201" s="91" t="s">
        <v>102</v>
      </c>
      <c r="C201" s="91" t="s">
        <v>102</v>
      </c>
      <c r="D201" s="90">
        <v>0.21</v>
      </c>
      <c r="F201" s="60"/>
    </row>
    <row r="202" spans="1:6" x14ac:dyDescent="0.25">
      <c r="A202" s="5" t="s">
        <v>205</v>
      </c>
      <c r="F202" s="60"/>
    </row>
    <row r="203" spans="1:6" x14ac:dyDescent="0.25">
      <c r="A203" s="63" t="s">
        <v>121</v>
      </c>
      <c r="F203" s="60"/>
    </row>
    <row r="204" spans="1:6" ht="47.25" x14ac:dyDescent="0.25">
      <c r="A204" s="75" t="s">
        <v>122</v>
      </c>
      <c r="B204" s="93" t="s">
        <v>350</v>
      </c>
      <c r="C204" s="93" t="s">
        <v>351</v>
      </c>
      <c r="F204" s="60"/>
    </row>
    <row r="205" spans="1:6" ht="17.25" x14ac:dyDescent="0.25">
      <c r="A205" s="89" t="s">
        <v>127</v>
      </c>
      <c r="B205" s="90">
        <v>0.35</v>
      </c>
      <c r="C205" s="90">
        <v>0.42</v>
      </c>
      <c r="F205" s="60"/>
    </row>
    <row r="206" spans="1:6" ht="17.25" x14ac:dyDescent="0.25">
      <c r="A206" s="89" t="s">
        <v>128</v>
      </c>
      <c r="B206" s="90">
        <v>0.7</v>
      </c>
      <c r="C206" s="90">
        <v>0.84</v>
      </c>
      <c r="F206" s="60"/>
    </row>
    <row r="207" spans="1:6" ht="17.25" x14ac:dyDescent="0.25">
      <c r="A207" s="89" t="s">
        <v>129</v>
      </c>
      <c r="B207" s="90">
        <v>1.76</v>
      </c>
      <c r="C207" s="90">
        <v>1.69</v>
      </c>
      <c r="F207" s="60"/>
    </row>
    <row r="208" spans="1:6" x14ac:dyDescent="0.25">
      <c r="A208" s="89" t="s">
        <v>123</v>
      </c>
      <c r="B208" s="90">
        <v>2.11</v>
      </c>
      <c r="C208" s="90">
        <v>2.11</v>
      </c>
      <c r="F208" s="60"/>
    </row>
    <row r="209" spans="1:6" x14ac:dyDescent="0.25">
      <c r="A209" s="89" t="s">
        <v>124</v>
      </c>
      <c r="B209" s="90">
        <v>3.52</v>
      </c>
      <c r="C209" s="90">
        <v>3.8</v>
      </c>
      <c r="F209" s="60"/>
    </row>
    <row r="210" spans="1:6" x14ac:dyDescent="0.25">
      <c r="A210" s="89" t="s">
        <v>125</v>
      </c>
      <c r="B210" s="90">
        <v>3.87</v>
      </c>
      <c r="C210" s="90">
        <v>4.22</v>
      </c>
      <c r="F210" s="60"/>
    </row>
    <row r="211" spans="1:6" x14ac:dyDescent="0.25">
      <c r="A211" s="89" t="s">
        <v>126</v>
      </c>
      <c r="B211" s="90">
        <v>5.63</v>
      </c>
      <c r="C211" s="90">
        <v>4.22</v>
      </c>
      <c r="F211" s="60"/>
    </row>
    <row r="212" spans="1:6" ht="17.25" x14ac:dyDescent="0.25">
      <c r="A212" s="89" t="s">
        <v>130</v>
      </c>
      <c r="B212" s="90">
        <v>3.87</v>
      </c>
      <c r="C212" s="90">
        <v>4.22</v>
      </c>
      <c r="F212" s="60"/>
    </row>
    <row r="213" spans="1:6" x14ac:dyDescent="0.25">
      <c r="A213" s="92"/>
      <c r="B213" s="58"/>
      <c r="C213" s="59"/>
      <c r="F213" s="60"/>
    </row>
    <row r="214" spans="1:6" ht="48.75" customHeight="1" x14ac:dyDescent="0.25">
      <c r="A214" s="182" t="s">
        <v>131</v>
      </c>
      <c r="B214" s="183"/>
      <c r="C214" s="184"/>
      <c r="F214" s="60"/>
    </row>
    <row r="215" spans="1:6" ht="96.75" customHeight="1" x14ac:dyDescent="0.25">
      <c r="A215" s="182" t="s">
        <v>132</v>
      </c>
      <c r="B215" s="183"/>
      <c r="C215" s="184"/>
      <c r="F215" s="60"/>
    </row>
    <row r="216" spans="1:6" ht="66.75" customHeight="1" x14ac:dyDescent="0.25">
      <c r="A216" s="200" t="s">
        <v>158</v>
      </c>
      <c r="B216" s="201"/>
      <c r="C216" s="202"/>
      <c r="F216" s="60"/>
    </row>
    <row r="217" spans="1:6" x14ac:dyDescent="0.25">
      <c r="A217" s="5" t="s">
        <v>205</v>
      </c>
      <c r="F217" s="60"/>
    </row>
    <row r="218" spans="1:6" x14ac:dyDescent="0.25">
      <c r="A218" s="63" t="s">
        <v>133</v>
      </c>
      <c r="F218" s="60"/>
    </row>
    <row r="219" spans="1:6" ht="47.25" x14ac:dyDescent="0.25">
      <c r="A219" s="75" t="s">
        <v>135</v>
      </c>
      <c r="B219" s="93" t="s">
        <v>206</v>
      </c>
      <c r="C219" s="93" t="s">
        <v>352</v>
      </c>
      <c r="F219" s="60"/>
    </row>
    <row r="220" spans="1:6" ht="17.25" x14ac:dyDescent="0.25">
      <c r="A220" s="89" t="s">
        <v>136</v>
      </c>
      <c r="B220" s="91" t="s">
        <v>138</v>
      </c>
      <c r="C220" s="90">
        <v>8.06</v>
      </c>
      <c r="F220" s="60"/>
    </row>
    <row r="221" spans="1:6" ht="17.25" x14ac:dyDescent="0.25">
      <c r="A221" s="89" t="s">
        <v>137</v>
      </c>
      <c r="B221" s="91" t="s">
        <v>139</v>
      </c>
      <c r="C221" s="90">
        <v>7.18</v>
      </c>
      <c r="F221" s="60"/>
    </row>
    <row r="222" spans="1:6" x14ac:dyDescent="0.25">
      <c r="A222" s="92"/>
      <c r="B222" s="58"/>
      <c r="C222" s="59"/>
      <c r="F222" s="60"/>
    </row>
    <row r="223" spans="1:6" ht="50.25" customHeight="1" x14ac:dyDescent="0.25">
      <c r="A223" s="182" t="s">
        <v>140</v>
      </c>
      <c r="B223" s="183"/>
      <c r="C223" s="184"/>
      <c r="F223" s="60"/>
    </row>
    <row r="224" spans="1:6" ht="51" customHeight="1" x14ac:dyDescent="0.25">
      <c r="A224" s="182" t="s">
        <v>141</v>
      </c>
      <c r="B224" s="183"/>
      <c r="C224" s="184"/>
      <c r="F224" s="60"/>
    </row>
    <row r="225" spans="1:6" ht="49.5" customHeight="1" x14ac:dyDescent="0.25">
      <c r="A225" s="182" t="s">
        <v>142</v>
      </c>
      <c r="B225" s="183"/>
      <c r="C225" s="184"/>
      <c r="F225" s="60"/>
    </row>
    <row r="226" spans="1:6" ht="80.25" customHeight="1" x14ac:dyDescent="0.25">
      <c r="A226" s="200" t="s">
        <v>143</v>
      </c>
      <c r="B226" s="201"/>
      <c r="C226" s="202"/>
      <c r="F226" s="60"/>
    </row>
    <row r="227" spans="1:6" x14ac:dyDescent="0.25">
      <c r="A227" s="5" t="s">
        <v>205</v>
      </c>
      <c r="F227" s="60"/>
    </row>
    <row r="228" spans="1:6" x14ac:dyDescent="0.25">
      <c r="A228" s="63" t="s">
        <v>134</v>
      </c>
      <c r="F228" s="60"/>
    </row>
    <row r="229" spans="1:6" ht="15.75" customHeight="1" x14ac:dyDescent="0.25">
      <c r="A229" s="186" t="s">
        <v>144</v>
      </c>
      <c r="B229" s="197" t="s">
        <v>353</v>
      </c>
      <c r="C229" s="198"/>
      <c r="D229" s="198"/>
      <c r="E229" s="198"/>
      <c r="F229" s="199"/>
    </row>
    <row r="230" spans="1:6" ht="49.5" x14ac:dyDescent="0.25">
      <c r="A230" s="186"/>
      <c r="B230" s="76" t="s">
        <v>145</v>
      </c>
      <c r="C230" s="76" t="s">
        <v>146</v>
      </c>
      <c r="D230" s="76" t="s">
        <v>147</v>
      </c>
      <c r="E230" s="76" t="s">
        <v>288</v>
      </c>
      <c r="F230" s="76" t="s">
        <v>289</v>
      </c>
    </row>
    <row r="231" spans="1:6" x14ac:dyDescent="0.25">
      <c r="A231" s="89" t="s">
        <v>148</v>
      </c>
      <c r="B231" s="94">
        <v>0.14299999999999999</v>
      </c>
      <c r="C231" s="95">
        <v>2E-3</v>
      </c>
      <c r="D231" s="94">
        <v>1.7999999999999999E-2</v>
      </c>
      <c r="E231" s="94" t="s">
        <v>102</v>
      </c>
      <c r="F231" s="94">
        <v>0.11</v>
      </c>
    </row>
    <row r="232" spans="1:6" x14ac:dyDescent="0.25">
      <c r="A232" s="89" t="s">
        <v>149</v>
      </c>
      <c r="B232" s="94">
        <v>0.03</v>
      </c>
      <c r="C232" s="95">
        <v>2.0000000000000001E-4</v>
      </c>
      <c r="D232" s="94">
        <v>0.10199999999999999</v>
      </c>
      <c r="E232" s="94" t="s">
        <v>102</v>
      </c>
      <c r="F232" s="94">
        <v>0.113</v>
      </c>
    </row>
    <row r="233" spans="1:6" x14ac:dyDescent="0.25">
      <c r="A233" s="89" t="s">
        <v>150</v>
      </c>
      <c r="B233" s="94">
        <v>0.12</v>
      </c>
      <c r="C233" s="95">
        <v>1.1000000000000001E-3</v>
      </c>
      <c r="D233" s="94">
        <v>4.2000000000000003E-2</v>
      </c>
      <c r="E233" s="94">
        <v>1.2999999999999999E-2</v>
      </c>
      <c r="F233" s="94">
        <v>0.111</v>
      </c>
    </row>
    <row r="234" spans="1:6" x14ac:dyDescent="0.25">
      <c r="A234" s="89" t="s">
        <v>151</v>
      </c>
      <c r="B234" s="94">
        <v>0.35799999999999998</v>
      </c>
      <c r="C234" s="95">
        <v>4.53E-2</v>
      </c>
      <c r="D234" s="94">
        <v>1.7000000000000001E-2</v>
      </c>
      <c r="E234" s="94" t="s">
        <v>102</v>
      </c>
      <c r="F234" s="94">
        <v>0.314</v>
      </c>
    </row>
    <row r="235" spans="1:6" x14ac:dyDescent="0.25">
      <c r="A235" s="89" t="s">
        <v>152</v>
      </c>
      <c r="B235" s="94">
        <v>7.8E-2</v>
      </c>
      <c r="C235" s="95">
        <v>3.8E-3</v>
      </c>
      <c r="D235" s="94">
        <v>2.9000000000000001E-2</v>
      </c>
      <c r="E235" s="94" t="s">
        <v>102</v>
      </c>
      <c r="F235" s="94">
        <v>0.31</v>
      </c>
    </row>
    <row r="236" spans="1:6" x14ac:dyDescent="0.25">
      <c r="A236" s="89" t="s">
        <v>153</v>
      </c>
      <c r="B236" s="94">
        <v>0.245</v>
      </c>
      <c r="C236" s="95">
        <v>2.2800000000000001E-2</v>
      </c>
      <c r="D236" s="94">
        <v>2.1999999999999999E-2</v>
      </c>
      <c r="E236" s="94">
        <v>3.6999999999999998E-2</v>
      </c>
      <c r="F236" s="94">
        <v>0.312</v>
      </c>
    </row>
    <row r="237" spans="1:6" x14ac:dyDescent="0.25">
      <c r="A237" s="89" t="s">
        <v>154</v>
      </c>
      <c r="B237" s="94">
        <v>0.159</v>
      </c>
      <c r="C237" s="95">
        <v>5.3E-3</v>
      </c>
      <c r="D237" s="94">
        <v>1.7999999999999999E-2</v>
      </c>
      <c r="E237" s="94" t="s">
        <v>102</v>
      </c>
      <c r="F237" s="94">
        <v>0.128</v>
      </c>
    </row>
    <row r="238" spans="1:6" x14ac:dyDescent="0.25">
      <c r="A238" s="89" t="s">
        <v>155</v>
      </c>
      <c r="B238" s="94">
        <v>3.6999999999999998E-2</v>
      </c>
      <c r="C238" s="95">
        <v>6.9999999999999999E-4</v>
      </c>
      <c r="D238" s="94">
        <v>9.0999999999999998E-2</v>
      </c>
      <c r="E238" s="94" t="s">
        <v>102</v>
      </c>
      <c r="F238" s="94">
        <v>0.14499999999999999</v>
      </c>
    </row>
    <row r="239" spans="1:6" x14ac:dyDescent="0.25">
      <c r="A239" s="89" t="s">
        <v>156</v>
      </c>
      <c r="B239" s="94">
        <v>0.13300000000000001</v>
      </c>
      <c r="C239" s="95">
        <v>3.2000000000000002E-3</v>
      </c>
      <c r="D239" s="94">
        <v>0.04</v>
      </c>
      <c r="E239" s="94">
        <v>1.4999999999999999E-2</v>
      </c>
      <c r="F239" s="94">
        <v>0.13300000000000001</v>
      </c>
    </row>
    <row r="240" spans="1:6" x14ac:dyDescent="0.25">
      <c r="A240" s="92"/>
      <c r="B240" s="58"/>
      <c r="C240" s="58"/>
      <c r="D240" s="59"/>
      <c r="F240" s="60"/>
    </row>
    <row r="241" spans="1:6" ht="32.1" customHeight="1" x14ac:dyDescent="0.25">
      <c r="A241" s="182" t="s">
        <v>354</v>
      </c>
      <c r="B241" s="183"/>
      <c r="C241" s="183"/>
      <c r="D241" s="183"/>
      <c r="E241" s="183"/>
      <c r="F241" s="184"/>
    </row>
    <row r="242" spans="1:6" ht="32.450000000000003" customHeight="1" x14ac:dyDescent="0.25">
      <c r="A242" s="190" t="s">
        <v>290</v>
      </c>
      <c r="B242" s="190"/>
      <c r="C242" s="190"/>
      <c r="D242" s="190"/>
      <c r="E242" s="190"/>
      <c r="F242" s="191"/>
    </row>
  </sheetData>
  <mergeCells count="35">
    <mergeCell ref="A20:B20"/>
    <mergeCell ref="A21:B21"/>
    <mergeCell ref="A36:B36"/>
    <mergeCell ref="A37:B37"/>
    <mergeCell ref="A160:B160"/>
    <mergeCell ref="A38:B38"/>
    <mergeCell ref="A39:B39"/>
    <mergeCell ref="A40:B40"/>
    <mergeCell ref="A49:B49"/>
    <mergeCell ref="A56:B56"/>
    <mergeCell ref="A57:B57"/>
    <mergeCell ref="A111:E111"/>
    <mergeCell ref="A112:E112"/>
    <mergeCell ref="A242:F242"/>
    <mergeCell ref="B60:D60"/>
    <mergeCell ref="A74:D74"/>
    <mergeCell ref="A75:D75"/>
    <mergeCell ref="B229:F229"/>
    <mergeCell ref="A241:F241"/>
    <mergeCell ref="A226:C226"/>
    <mergeCell ref="A229:A230"/>
    <mergeCell ref="A214:C214"/>
    <mergeCell ref="A215:C215"/>
    <mergeCell ref="A216:C216"/>
    <mergeCell ref="A223:C223"/>
    <mergeCell ref="A224:C224"/>
    <mergeCell ref="A188:D188"/>
    <mergeCell ref="A191:A192"/>
    <mergeCell ref="B191:D191"/>
    <mergeCell ref="A225:C225"/>
    <mergeCell ref="B163:D163"/>
    <mergeCell ref="A163:A164"/>
    <mergeCell ref="A148:B148"/>
    <mergeCell ref="A149:B149"/>
    <mergeCell ref="A159:B159"/>
  </mergeCells>
  <hyperlinks>
    <hyperlink ref="A3" r:id="rId1" display="Tables A-1 through A-4 come from USDOT BCA Guidance (March 2022, Revised)" xr:uid="{68918682-7B21-4C2E-A89E-E2125912E2A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2AF6-D5FB-40DE-935F-B23E8B0B3C6A}">
  <sheetPr>
    <tabColor theme="9" tint="0.39997558519241921"/>
  </sheetPr>
  <dimension ref="A1:BX246"/>
  <sheetViews>
    <sheetView workbookViewId="0">
      <selection activeCell="F5" sqref="F5"/>
    </sheetView>
  </sheetViews>
  <sheetFormatPr defaultRowHeight="15" x14ac:dyDescent="0.25"/>
  <cols>
    <col min="1" max="1" width="30.140625" customWidth="1"/>
    <col min="2" max="5" width="20.7109375" customWidth="1"/>
    <col min="6" max="6" width="16.5703125" customWidth="1"/>
    <col min="7" max="7" width="17.42578125" customWidth="1"/>
    <col min="8" max="8" width="21.140625" customWidth="1"/>
    <col min="9" max="9" width="16.140625" customWidth="1"/>
    <col min="10" max="10" width="16.85546875" customWidth="1"/>
    <col min="11" max="11" width="17.28515625" customWidth="1"/>
    <col min="12" max="12" width="16.85546875" customWidth="1"/>
    <col min="13" max="13" width="17.28515625" customWidth="1"/>
    <col min="14" max="76" width="9.140625" style="5"/>
  </cols>
  <sheetData>
    <row r="1" spans="1:62" ht="20.25" thickBot="1" x14ac:dyDescent="0.35">
      <c r="A1" s="96" t="s">
        <v>309</v>
      </c>
      <c r="B1" s="5"/>
      <c r="C1" s="5"/>
      <c r="D1" s="5"/>
      <c r="E1" s="5"/>
      <c r="F1" s="5"/>
      <c r="G1" s="5"/>
      <c r="H1" s="5"/>
      <c r="I1" s="5"/>
      <c r="J1" s="5"/>
      <c r="K1" s="5"/>
      <c r="L1" s="5"/>
      <c r="M1" s="5"/>
    </row>
    <row r="2" spans="1:62" ht="15.75" thickTop="1" x14ac:dyDescent="0.25">
      <c r="A2" s="152" t="s">
        <v>333</v>
      </c>
      <c r="B2" s="152"/>
      <c r="C2" s="152"/>
      <c r="D2" s="152"/>
      <c r="E2" s="152"/>
      <c r="F2" s="152"/>
      <c r="G2" s="152"/>
      <c r="H2" s="152"/>
      <c r="I2" s="5"/>
      <c r="J2" s="5"/>
      <c r="K2" s="5"/>
      <c r="L2" s="5"/>
      <c r="M2" s="5"/>
    </row>
    <row r="3" spans="1:62" x14ac:dyDescent="0.25">
      <c r="A3" s="152" t="s">
        <v>310</v>
      </c>
      <c r="B3" s="152"/>
      <c r="C3" s="152"/>
      <c r="D3" s="152"/>
      <c r="E3" s="152"/>
      <c r="F3" s="152"/>
      <c r="G3" s="152"/>
      <c r="H3" s="152"/>
      <c r="I3" s="5"/>
      <c r="J3" s="5"/>
      <c r="K3" s="5"/>
      <c r="L3" s="5"/>
      <c r="M3" s="5"/>
    </row>
    <row r="4" spans="1:62" x14ac:dyDescent="0.25">
      <c r="A4" s="152" t="s">
        <v>216</v>
      </c>
      <c r="B4" s="152"/>
      <c r="C4" s="152"/>
      <c r="D4" s="152"/>
      <c r="E4" s="152"/>
      <c r="F4" s="5"/>
      <c r="G4" s="5"/>
      <c r="H4" s="5"/>
      <c r="I4" s="5"/>
      <c r="J4" s="5"/>
      <c r="K4" s="5"/>
      <c r="L4" s="5"/>
      <c r="M4" s="5"/>
    </row>
    <row r="5" spans="1:62" x14ac:dyDescent="0.25">
      <c r="A5" s="152" t="s">
        <v>215</v>
      </c>
      <c r="B5" s="152"/>
      <c r="C5" s="152"/>
      <c r="D5" s="152"/>
      <c r="E5" s="5"/>
      <c r="F5" s="5"/>
      <c r="G5" s="5"/>
      <c r="H5" s="5"/>
      <c r="I5" s="5"/>
      <c r="J5" s="5"/>
      <c r="K5" s="5"/>
      <c r="L5" s="5"/>
      <c r="M5" s="5"/>
    </row>
    <row r="6" spans="1:62" x14ac:dyDescent="0.25">
      <c r="A6" s="5" t="s">
        <v>205</v>
      </c>
      <c r="B6" s="5"/>
      <c r="C6" s="5"/>
      <c r="D6" s="5"/>
      <c r="E6" s="5"/>
      <c r="F6" s="5"/>
      <c r="G6" s="5"/>
      <c r="H6" s="5"/>
      <c r="I6" s="5"/>
      <c r="J6" s="5"/>
      <c r="K6" s="5"/>
      <c r="L6" s="5"/>
      <c r="M6" s="5"/>
    </row>
    <row r="7" spans="1:62" ht="15.75" thickBot="1" x14ac:dyDescent="0.3">
      <c r="A7" s="146" t="s">
        <v>218</v>
      </c>
      <c r="B7" s="5"/>
      <c r="C7" s="5"/>
      <c r="D7" s="5"/>
      <c r="E7" s="5"/>
      <c r="F7" s="5"/>
      <c r="G7" s="5"/>
      <c r="H7" s="5"/>
      <c r="I7" s="5"/>
      <c r="J7" s="5"/>
      <c r="K7" s="5"/>
      <c r="L7" s="5"/>
      <c r="M7" s="5"/>
    </row>
    <row r="8" spans="1:62" x14ac:dyDescent="0.25">
      <c r="A8" s="5"/>
      <c r="B8" s="216" t="s">
        <v>189</v>
      </c>
      <c r="C8" s="215"/>
      <c r="D8" s="214" t="s">
        <v>190</v>
      </c>
      <c r="E8" s="215"/>
      <c r="F8" s="214" t="s">
        <v>187</v>
      </c>
      <c r="G8" s="215"/>
      <c r="H8" s="214" t="s">
        <v>188</v>
      </c>
      <c r="I8" s="215"/>
      <c r="J8" s="214" t="s">
        <v>191</v>
      </c>
      <c r="K8" s="215"/>
      <c r="L8" s="214" t="s">
        <v>194</v>
      </c>
      <c r="M8" s="215"/>
      <c r="O8" s="10" t="s">
        <v>161</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2"/>
    </row>
    <row r="9" spans="1:62" x14ac:dyDescent="0.25">
      <c r="A9" s="102" t="s">
        <v>4</v>
      </c>
      <c r="B9" s="103" t="s">
        <v>192</v>
      </c>
      <c r="C9" s="103" t="s">
        <v>193</v>
      </c>
      <c r="D9" s="103" t="s">
        <v>192</v>
      </c>
      <c r="E9" s="103" t="s">
        <v>193</v>
      </c>
      <c r="F9" s="103" t="s">
        <v>192</v>
      </c>
      <c r="G9" s="103" t="s">
        <v>193</v>
      </c>
      <c r="H9" s="103" t="s">
        <v>192</v>
      </c>
      <c r="I9" s="103" t="s">
        <v>193</v>
      </c>
      <c r="J9" s="103" t="s">
        <v>192</v>
      </c>
      <c r="K9" s="103" t="s">
        <v>193</v>
      </c>
      <c r="L9" s="103" t="s">
        <v>192</v>
      </c>
      <c r="M9" s="103" t="s">
        <v>193</v>
      </c>
      <c r="O9" s="13"/>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s="14"/>
    </row>
    <row r="10" spans="1:62" x14ac:dyDescent="0.25">
      <c r="A10" s="6">
        <f>'Project Information'!$B$9</f>
        <v>2025</v>
      </c>
      <c r="B10" s="41">
        <v>0</v>
      </c>
      <c r="C10" s="41">
        <v>0</v>
      </c>
      <c r="D10" s="41">
        <v>0</v>
      </c>
      <c r="E10" s="41">
        <v>0</v>
      </c>
      <c r="F10" s="41">
        <v>0</v>
      </c>
      <c r="G10" s="41">
        <v>0</v>
      </c>
      <c r="H10" s="41">
        <v>0</v>
      </c>
      <c r="I10" s="41">
        <v>0</v>
      </c>
      <c r="J10" s="41">
        <v>0</v>
      </c>
      <c r="K10" s="41">
        <v>0</v>
      </c>
      <c r="L10" s="41">
        <v>0</v>
      </c>
      <c r="M10" s="41">
        <v>0</v>
      </c>
      <c r="O10" s="13"/>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s="14"/>
    </row>
    <row r="11" spans="1:62" x14ac:dyDescent="0.25">
      <c r="A11" s="1">
        <f>IF(A10&lt;'Project Information'!B$11,A10+1,"")</f>
        <v>2026</v>
      </c>
      <c r="B11" s="41">
        <v>0</v>
      </c>
      <c r="C11" s="41">
        <v>0</v>
      </c>
      <c r="D11" s="41">
        <v>0</v>
      </c>
      <c r="E11" s="41">
        <v>0</v>
      </c>
      <c r="F11" s="41">
        <v>0</v>
      </c>
      <c r="G11" s="41">
        <v>0</v>
      </c>
      <c r="H11" s="41">
        <v>0</v>
      </c>
      <c r="I11" s="41">
        <v>0</v>
      </c>
      <c r="J11" s="41">
        <v>0</v>
      </c>
      <c r="K11" s="41">
        <v>0</v>
      </c>
      <c r="L11" s="41">
        <v>0</v>
      </c>
      <c r="M11" s="41">
        <v>0</v>
      </c>
      <c r="O11" s="13"/>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s="14"/>
    </row>
    <row r="12" spans="1:62" x14ac:dyDescent="0.25">
      <c r="A12" s="1">
        <f>IF(A11&lt;'Project Information'!B$11,A11+1,"")</f>
        <v>2027</v>
      </c>
      <c r="B12" s="41">
        <v>0</v>
      </c>
      <c r="C12" s="41">
        <v>0</v>
      </c>
      <c r="D12" s="41">
        <v>0</v>
      </c>
      <c r="E12" s="41">
        <v>0</v>
      </c>
      <c r="F12" s="41">
        <v>0</v>
      </c>
      <c r="G12" s="41">
        <v>0</v>
      </c>
      <c r="H12" s="41">
        <v>0</v>
      </c>
      <c r="I12" s="41">
        <v>0</v>
      </c>
      <c r="J12" s="41">
        <v>0</v>
      </c>
      <c r="K12" s="41">
        <v>0</v>
      </c>
      <c r="L12" s="41">
        <v>0</v>
      </c>
      <c r="M12" s="41">
        <v>0</v>
      </c>
      <c r="O12" s="13"/>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s="14"/>
    </row>
    <row r="13" spans="1:62" x14ac:dyDescent="0.25">
      <c r="A13" s="1">
        <f>IF(A12&lt;'Project Information'!B$11,A12+1,"")</f>
        <v>2028</v>
      </c>
      <c r="B13" s="41">
        <v>0</v>
      </c>
      <c r="C13" s="41">
        <v>0</v>
      </c>
      <c r="D13" s="41">
        <v>0</v>
      </c>
      <c r="E13" s="41">
        <v>0</v>
      </c>
      <c r="F13" s="41">
        <v>0</v>
      </c>
      <c r="G13" s="41">
        <v>0</v>
      </c>
      <c r="H13" s="41">
        <v>0</v>
      </c>
      <c r="I13" s="41">
        <v>0</v>
      </c>
      <c r="J13" s="41">
        <v>0</v>
      </c>
      <c r="K13" s="41">
        <v>0</v>
      </c>
      <c r="L13" s="41">
        <v>0</v>
      </c>
      <c r="M13" s="41">
        <v>0</v>
      </c>
      <c r="O13" s="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s="14"/>
    </row>
    <row r="14" spans="1:62" x14ac:dyDescent="0.25">
      <c r="A14" s="1">
        <f>IF(A13&lt;'Project Information'!B$11,A13+1,"")</f>
        <v>2029</v>
      </c>
      <c r="B14" s="41">
        <v>0</v>
      </c>
      <c r="C14" s="41">
        <v>0</v>
      </c>
      <c r="D14" s="41">
        <v>0</v>
      </c>
      <c r="E14" s="41">
        <v>0</v>
      </c>
      <c r="F14" s="41">
        <v>0</v>
      </c>
      <c r="G14" s="41">
        <v>0</v>
      </c>
      <c r="H14" s="41">
        <v>0</v>
      </c>
      <c r="I14" s="41">
        <v>0</v>
      </c>
      <c r="J14" s="41">
        <v>0</v>
      </c>
      <c r="K14" s="41">
        <v>0</v>
      </c>
      <c r="L14" s="41">
        <v>0</v>
      </c>
      <c r="M14" s="41">
        <v>0</v>
      </c>
      <c r="O14" s="13"/>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s="14"/>
    </row>
    <row r="15" spans="1:62" x14ac:dyDescent="0.25">
      <c r="A15" s="1">
        <f>IF(A14&lt;'Project Information'!B$11,A14+1,"")</f>
        <v>2030</v>
      </c>
      <c r="B15" s="41">
        <v>0</v>
      </c>
      <c r="C15" s="41">
        <v>0</v>
      </c>
      <c r="D15" s="41">
        <v>0</v>
      </c>
      <c r="E15" s="41">
        <v>0</v>
      </c>
      <c r="F15" s="41">
        <v>0</v>
      </c>
      <c r="G15" s="41">
        <v>0</v>
      </c>
      <c r="H15" s="41">
        <v>0</v>
      </c>
      <c r="I15" s="41">
        <v>0</v>
      </c>
      <c r="J15" s="41">
        <v>0</v>
      </c>
      <c r="K15" s="41">
        <v>0</v>
      </c>
      <c r="L15" s="41">
        <v>0</v>
      </c>
      <c r="M15" s="41">
        <v>0</v>
      </c>
      <c r="O15" s="13"/>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s="14"/>
    </row>
    <row r="16" spans="1:62" x14ac:dyDescent="0.25">
      <c r="A16" s="1">
        <f>IF(A15&lt;'Project Information'!B$11,A15+1,"")</f>
        <v>2031</v>
      </c>
      <c r="B16" s="41">
        <v>0</v>
      </c>
      <c r="C16" s="41">
        <v>0</v>
      </c>
      <c r="D16" s="41">
        <v>0</v>
      </c>
      <c r="E16" s="41">
        <v>0</v>
      </c>
      <c r="F16" s="41">
        <v>0</v>
      </c>
      <c r="G16" s="41">
        <v>0</v>
      </c>
      <c r="H16" s="41">
        <v>0</v>
      </c>
      <c r="I16" s="41">
        <v>0</v>
      </c>
      <c r="J16" s="41">
        <v>0</v>
      </c>
      <c r="K16" s="41">
        <v>0</v>
      </c>
      <c r="L16" s="41">
        <v>0</v>
      </c>
      <c r="M16" s="41">
        <v>0</v>
      </c>
      <c r="O16" s="13"/>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s="14"/>
    </row>
    <row r="17" spans="1:62" x14ac:dyDescent="0.25">
      <c r="A17" s="1">
        <f>IF(A16&lt;'Project Information'!B$11,A16+1,"")</f>
        <v>2032</v>
      </c>
      <c r="B17" s="41">
        <v>0</v>
      </c>
      <c r="C17" s="41">
        <v>0</v>
      </c>
      <c r="D17" s="41">
        <v>0</v>
      </c>
      <c r="E17" s="41">
        <v>0</v>
      </c>
      <c r="F17" s="41">
        <v>0</v>
      </c>
      <c r="G17" s="41">
        <v>0</v>
      </c>
      <c r="H17" s="41">
        <v>0</v>
      </c>
      <c r="I17" s="41">
        <v>0</v>
      </c>
      <c r="J17" s="41">
        <v>0</v>
      </c>
      <c r="K17" s="41">
        <v>0</v>
      </c>
      <c r="L17" s="41">
        <v>0</v>
      </c>
      <c r="M17" s="41">
        <v>0</v>
      </c>
      <c r="O17" s="13"/>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s="14"/>
    </row>
    <row r="18" spans="1:62" x14ac:dyDescent="0.25">
      <c r="A18" s="1">
        <f>IF(A17&lt;'Project Information'!B$11,A17+1,"")</f>
        <v>2033</v>
      </c>
      <c r="B18" s="41">
        <v>0</v>
      </c>
      <c r="C18" s="41">
        <v>0</v>
      </c>
      <c r="D18" s="41">
        <v>0</v>
      </c>
      <c r="E18" s="41">
        <v>0</v>
      </c>
      <c r="F18" s="41">
        <v>0</v>
      </c>
      <c r="G18" s="41">
        <v>0</v>
      </c>
      <c r="H18" s="41">
        <v>0</v>
      </c>
      <c r="I18" s="41">
        <v>0</v>
      </c>
      <c r="J18" s="41">
        <v>0</v>
      </c>
      <c r="K18" s="41">
        <v>0</v>
      </c>
      <c r="L18" s="41">
        <v>0</v>
      </c>
      <c r="M18" s="41">
        <v>0</v>
      </c>
      <c r="O18" s="13"/>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s="14"/>
    </row>
    <row r="19" spans="1:62" x14ac:dyDescent="0.25">
      <c r="A19" s="1">
        <f>IF(A18&lt;'Project Information'!B$11,A18+1,"")</f>
        <v>2034</v>
      </c>
      <c r="B19" s="41">
        <v>0</v>
      </c>
      <c r="C19" s="41">
        <v>0</v>
      </c>
      <c r="D19" s="41">
        <v>0</v>
      </c>
      <c r="E19" s="41">
        <v>0</v>
      </c>
      <c r="F19" s="41">
        <v>0</v>
      </c>
      <c r="G19" s="41">
        <v>0</v>
      </c>
      <c r="H19" s="41">
        <v>0</v>
      </c>
      <c r="I19" s="41">
        <v>0</v>
      </c>
      <c r="J19" s="41">
        <v>0</v>
      </c>
      <c r="K19" s="41">
        <v>0</v>
      </c>
      <c r="L19" s="41">
        <v>0</v>
      </c>
      <c r="M19" s="41">
        <v>0</v>
      </c>
      <c r="O19" s="13"/>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s="14"/>
    </row>
    <row r="20" spans="1:62" x14ac:dyDescent="0.25">
      <c r="A20" s="1">
        <f>IF(A19&lt;'Project Information'!B$11,A19+1,"")</f>
        <v>2035</v>
      </c>
      <c r="B20" s="41">
        <v>0</v>
      </c>
      <c r="C20" s="41">
        <v>0</v>
      </c>
      <c r="D20" s="41">
        <v>0</v>
      </c>
      <c r="E20" s="41">
        <v>0</v>
      </c>
      <c r="F20" s="41">
        <v>0</v>
      </c>
      <c r="G20" s="41">
        <v>0</v>
      </c>
      <c r="H20" s="41">
        <v>0</v>
      </c>
      <c r="I20" s="41">
        <v>0</v>
      </c>
      <c r="J20" s="41">
        <v>0</v>
      </c>
      <c r="K20" s="41">
        <v>0</v>
      </c>
      <c r="L20" s="41">
        <v>0</v>
      </c>
      <c r="M20" s="41">
        <v>0</v>
      </c>
      <c r="O20" s="13"/>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s="14"/>
    </row>
    <row r="21" spans="1:62" x14ac:dyDescent="0.25">
      <c r="A21" s="1">
        <f>IF(A20&lt;'Project Information'!B$11,A20+1,"")</f>
        <v>2036</v>
      </c>
      <c r="B21" s="41">
        <v>0</v>
      </c>
      <c r="C21" s="41">
        <v>0</v>
      </c>
      <c r="D21" s="41">
        <v>0</v>
      </c>
      <c r="E21" s="41">
        <v>0</v>
      </c>
      <c r="F21" s="41">
        <v>0</v>
      </c>
      <c r="G21" s="41">
        <v>0</v>
      </c>
      <c r="H21" s="41">
        <v>0</v>
      </c>
      <c r="I21" s="41">
        <v>0</v>
      </c>
      <c r="J21" s="41">
        <v>0</v>
      </c>
      <c r="K21" s="41">
        <v>0</v>
      </c>
      <c r="L21" s="41">
        <v>0</v>
      </c>
      <c r="M21" s="41">
        <v>0</v>
      </c>
      <c r="O21" s="13"/>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s="14"/>
    </row>
    <row r="22" spans="1:62" x14ac:dyDescent="0.25">
      <c r="A22" s="1">
        <f>IF(A21&lt;'Project Information'!B$11,A21+1,"")</f>
        <v>2037</v>
      </c>
      <c r="B22" s="41">
        <v>0</v>
      </c>
      <c r="C22" s="41">
        <v>0</v>
      </c>
      <c r="D22" s="41">
        <v>0</v>
      </c>
      <c r="E22" s="41">
        <v>0</v>
      </c>
      <c r="F22" s="41">
        <v>0</v>
      </c>
      <c r="G22" s="41">
        <v>0</v>
      </c>
      <c r="H22" s="41">
        <v>0</v>
      </c>
      <c r="I22" s="41">
        <v>0</v>
      </c>
      <c r="J22" s="41">
        <v>0</v>
      </c>
      <c r="K22" s="41">
        <v>0</v>
      </c>
      <c r="L22" s="41">
        <v>0</v>
      </c>
      <c r="M22" s="41">
        <v>0</v>
      </c>
      <c r="O22" s="13"/>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s="14"/>
    </row>
    <row r="23" spans="1:62" x14ac:dyDescent="0.25">
      <c r="A23" s="1">
        <f>IF(A22&lt;'Project Information'!B$11,A22+1,"")</f>
        <v>2038</v>
      </c>
      <c r="B23" s="41">
        <v>0</v>
      </c>
      <c r="C23" s="41">
        <v>0</v>
      </c>
      <c r="D23" s="41">
        <v>0</v>
      </c>
      <c r="E23" s="41">
        <v>0</v>
      </c>
      <c r="F23" s="41">
        <v>0</v>
      </c>
      <c r="G23" s="41">
        <v>0</v>
      </c>
      <c r="H23" s="41">
        <v>0</v>
      </c>
      <c r="I23" s="41">
        <v>0</v>
      </c>
      <c r="J23" s="41">
        <v>0</v>
      </c>
      <c r="K23" s="41">
        <v>0</v>
      </c>
      <c r="L23" s="41">
        <v>0</v>
      </c>
      <c r="M23" s="41">
        <v>0</v>
      </c>
      <c r="O23" s="1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s="14"/>
    </row>
    <row r="24" spans="1:62" x14ac:dyDescent="0.25">
      <c r="A24" s="1">
        <f>IF(A23&lt;'Project Information'!B$11,A23+1,"")</f>
        <v>2039</v>
      </c>
      <c r="B24" s="41">
        <v>0</v>
      </c>
      <c r="C24" s="41">
        <v>0</v>
      </c>
      <c r="D24" s="41">
        <v>0</v>
      </c>
      <c r="E24" s="41">
        <v>0</v>
      </c>
      <c r="F24" s="41">
        <v>0</v>
      </c>
      <c r="G24" s="41">
        <v>0</v>
      </c>
      <c r="H24" s="41">
        <v>0</v>
      </c>
      <c r="I24" s="41">
        <v>0</v>
      </c>
      <c r="J24" s="41">
        <v>0</v>
      </c>
      <c r="K24" s="41">
        <v>0</v>
      </c>
      <c r="L24" s="41">
        <v>0</v>
      </c>
      <c r="M24" s="41">
        <v>0</v>
      </c>
      <c r="O24" s="13"/>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s="14"/>
    </row>
    <row r="25" spans="1:62" x14ac:dyDescent="0.25">
      <c r="A25" s="1">
        <f>IF(A24&lt;'Project Information'!B$11,A24+1,"")</f>
        <v>2040</v>
      </c>
      <c r="B25" s="41">
        <v>0</v>
      </c>
      <c r="C25" s="41">
        <v>0</v>
      </c>
      <c r="D25" s="41">
        <v>0</v>
      </c>
      <c r="E25" s="41">
        <v>0</v>
      </c>
      <c r="F25" s="41">
        <v>0</v>
      </c>
      <c r="G25" s="41">
        <v>0</v>
      </c>
      <c r="H25" s="41">
        <v>0</v>
      </c>
      <c r="I25" s="41">
        <v>0</v>
      </c>
      <c r="J25" s="41">
        <v>0</v>
      </c>
      <c r="K25" s="41">
        <v>0</v>
      </c>
      <c r="L25" s="41">
        <v>0</v>
      </c>
      <c r="M25" s="41">
        <v>0</v>
      </c>
      <c r="O25" s="13"/>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s="14"/>
    </row>
    <row r="26" spans="1:62" x14ac:dyDescent="0.25">
      <c r="A26" s="1">
        <f>IF(A25&lt;'Project Information'!B$11,A25+1,"")</f>
        <v>2041</v>
      </c>
      <c r="B26" s="41">
        <v>0</v>
      </c>
      <c r="C26" s="41">
        <v>0</v>
      </c>
      <c r="D26" s="41">
        <v>0</v>
      </c>
      <c r="E26" s="41">
        <v>0</v>
      </c>
      <c r="F26" s="41">
        <v>0</v>
      </c>
      <c r="G26" s="41">
        <v>0</v>
      </c>
      <c r="H26" s="41">
        <v>0</v>
      </c>
      <c r="I26" s="41">
        <v>0</v>
      </c>
      <c r="J26" s="41">
        <v>0</v>
      </c>
      <c r="K26" s="41">
        <v>0</v>
      </c>
      <c r="L26" s="41">
        <v>0</v>
      </c>
      <c r="M26" s="41">
        <v>0</v>
      </c>
      <c r="O26" s="13"/>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s="14"/>
    </row>
    <row r="27" spans="1:62" x14ac:dyDescent="0.25">
      <c r="A27" s="1">
        <f>IF(A26&lt;'Project Information'!B$11,A26+1,"")</f>
        <v>2042</v>
      </c>
      <c r="B27" s="41">
        <v>0</v>
      </c>
      <c r="C27" s="41">
        <v>0</v>
      </c>
      <c r="D27" s="41">
        <v>0</v>
      </c>
      <c r="E27" s="41">
        <v>0</v>
      </c>
      <c r="F27" s="41">
        <v>0</v>
      </c>
      <c r="G27" s="41">
        <v>0</v>
      </c>
      <c r="H27" s="41">
        <v>0</v>
      </c>
      <c r="I27" s="41">
        <v>0</v>
      </c>
      <c r="J27" s="41">
        <v>0</v>
      </c>
      <c r="K27" s="41">
        <v>0</v>
      </c>
      <c r="L27" s="41">
        <v>0</v>
      </c>
      <c r="M27" s="41">
        <v>0</v>
      </c>
      <c r="O27" s="13"/>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s="14"/>
    </row>
    <row r="28" spans="1:62" x14ac:dyDescent="0.25">
      <c r="A28" s="1">
        <f>IF(A27&lt;'Project Information'!B$11,A27+1,"")</f>
        <v>2043</v>
      </c>
      <c r="B28" s="41">
        <v>0</v>
      </c>
      <c r="C28" s="41">
        <v>0</v>
      </c>
      <c r="D28" s="41">
        <v>0</v>
      </c>
      <c r="E28" s="41">
        <v>0</v>
      </c>
      <c r="F28" s="41">
        <v>0</v>
      </c>
      <c r="G28" s="41">
        <v>0</v>
      </c>
      <c r="H28" s="41">
        <v>0</v>
      </c>
      <c r="I28" s="41">
        <v>0</v>
      </c>
      <c r="J28" s="41">
        <v>0</v>
      </c>
      <c r="K28" s="41">
        <v>0</v>
      </c>
      <c r="L28" s="41">
        <v>0</v>
      </c>
      <c r="M28" s="41">
        <v>0</v>
      </c>
      <c r="O28" s="13"/>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s="14"/>
    </row>
    <row r="29" spans="1:62" x14ac:dyDescent="0.25">
      <c r="A29" s="1">
        <f>IF(A28&lt;'Project Information'!B$11,A28+1,"")</f>
        <v>2044</v>
      </c>
      <c r="B29" s="41">
        <v>0</v>
      </c>
      <c r="C29" s="41">
        <v>0</v>
      </c>
      <c r="D29" s="41">
        <v>0</v>
      </c>
      <c r="E29" s="41">
        <v>0</v>
      </c>
      <c r="F29" s="41">
        <v>0</v>
      </c>
      <c r="G29" s="41">
        <v>0</v>
      </c>
      <c r="H29" s="41">
        <v>0</v>
      </c>
      <c r="I29" s="41">
        <v>0</v>
      </c>
      <c r="J29" s="41">
        <v>0</v>
      </c>
      <c r="K29" s="41">
        <v>0</v>
      </c>
      <c r="L29" s="41">
        <v>0</v>
      </c>
      <c r="M29" s="41">
        <v>0</v>
      </c>
      <c r="O29" s="13"/>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s="14"/>
    </row>
    <row r="30" spans="1:62" x14ac:dyDescent="0.25">
      <c r="A30" s="1" t="str">
        <f>IF(A29&lt;'Project Information'!B$11,A29+1,"")</f>
        <v/>
      </c>
      <c r="B30" s="41">
        <v>0</v>
      </c>
      <c r="C30" s="41">
        <v>0</v>
      </c>
      <c r="D30" s="41">
        <v>0</v>
      </c>
      <c r="E30" s="41">
        <v>0</v>
      </c>
      <c r="F30" s="41">
        <v>0</v>
      </c>
      <c r="G30" s="41">
        <v>0</v>
      </c>
      <c r="H30" s="41">
        <v>0</v>
      </c>
      <c r="I30" s="41">
        <v>0</v>
      </c>
      <c r="J30" s="41">
        <v>0</v>
      </c>
      <c r="K30" s="41">
        <v>0</v>
      </c>
      <c r="L30" s="41">
        <v>0</v>
      </c>
      <c r="M30" s="41">
        <v>0</v>
      </c>
      <c r="O30" s="13"/>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s="14"/>
    </row>
    <row r="31" spans="1:62" x14ac:dyDescent="0.25">
      <c r="A31" s="1" t="str">
        <f>IF(A30&lt;'Project Information'!B$11,A30+1,"")</f>
        <v/>
      </c>
      <c r="B31" s="41">
        <v>0</v>
      </c>
      <c r="C31" s="41">
        <v>0</v>
      </c>
      <c r="D31" s="41">
        <v>0</v>
      </c>
      <c r="E31" s="41">
        <v>0</v>
      </c>
      <c r="F31" s="41">
        <v>0</v>
      </c>
      <c r="G31" s="41">
        <v>0</v>
      </c>
      <c r="H31" s="41">
        <v>0</v>
      </c>
      <c r="I31" s="41">
        <v>0</v>
      </c>
      <c r="J31" s="41">
        <v>0</v>
      </c>
      <c r="K31" s="41">
        <v>0</v>
      </c>
      <c r="L31" s="41">
        <v>0</v>
      </c>
      <c r="M31" s="41">
        <v>0</v>
      </c>
      <c r="O31" s="13"/>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s="14"/>
    </row>
    <row r="32" spans="1:62" x14ac:dyDescent="0.25">
      <c r="A32" s="1" t="str">
        <f>IF(A31&lt;'Project Information'!B$11,A31+1,"")</f>
        <v/>
      </c>
      <c r="B32" s="41">
        <v>0</v>
      </c>
      <c r="C32" s="41">
        <v>0</v>
      </c>
      <c r="D32" s="41">
        <v>0</v>
      </c>
      <c r="E32" s="41">
        <v>0</v>
      </c>
      <c r="F32" s="41">
        <v>0</v>
      </c>
      <c r="G32" s="41">
        <v>0</v>
      </c>
      <c r="H32" s="41">
        <v>0</v>
      </c>
      <c r="I32" s="41">
        <v>0</v>
      </c>
      <c r="J32" s="41">
        <v>0</v>
      </c>
      <c r="K32" s="41">
        <v>0</v>
      </c>
      <c r="L32" s="41">
        <v>0</v>
      </c>
      <c r="M32" s="41">
        <v>0</v>
      </c>
      <c r="O32" s="13"/>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s="14"/>
    </row>
    <row r="33" spans="1:62" x14ac:dyDescent="0.25">
      <c r="A33" s="1" t="str">
        <f>IF(A32&lt;'Project Information'!B$11,A32+1,"")</f>
        <v/>
      </c>
      <c r="B33" s="41">
        <v>0</v>
      </c>
      <c r="C33" s="41">
        <v>0</v>
      </c>
      <c r="D33" s="41">
        <v>0</v>
      </c>
      <c r="E33" s="41">
        <v>0</v>
      </c>
      <c r="F33" s="41">
        <v>0</v>
      </c>
      <c r="G33" s="41">
        <v>0</v>
      </c>
      <c r="H33" s="41">
        <v>0</v>
      </c>
      <c r="I33" s="41">
        <v>0</v>
      </c>
      <c r="J33" s="41">
        <v>0</v>
      </c>
      <c r="K33" s="41">
        <v>0</v>
      </c>
      <c r="L33" s="41">
        <v>0</v>
      </c>
      <c r="M33" s="41">
        <v>0</v>
      </c>
      <c r="O33" s="1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s="14"/>
    </row>
    <row r="34" spans="1:62" x14ac:dyDescent="0.25">
      <c r="A34" s="1" t="str">
        <f>IF(A33&lt;'Project Information'!B$11,A33+1,"")</f>
        <v/>
      </c>
      <c r="B34" s="41">
        <v>0</v>
      </c>
      <c r="C34" s="41">
        <v>0</v>
      </c>
      <c r="D34" s="41">
        <v>0</v>
      </c>
      <c r="E34" s="41">
        <v>0</v>
      </c>
      <c r="F34" s="41">
        <v>0</v>
      </c>
      <c r="G34" s="41">
        <v>0</v>
      </c>
      <c r="H34" s="41">
        <v>0</v>
      </c>
      <c r="I34" s="41">
        <v>0</v>
      </c>
      <c r="J34" s="41">
        <v>0</v>
      </c>
      <c r="K34" s="41">
        <v>0</v>
      </c>
      <c r="L34" s="41">
        <v>0</v>
      </c>
      <c r="M34" s="41">
        <v>0</v>
      </c>
      <c r="O34" s="13"/>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s="14"/>
    </row>
    <row r="35" spans="1:62" x14ac:dyDescent="0.25">
      <c r="A35" s="1" t="str">
        <f>IF(A34&lt;'Project Information'!B$11,A34+1,"")</f>
        <v/>
      </c>
      <c r="B35" s="41">
        <v>0</v>
      </c>
      <c r="C35" s="41">
        <v>0</v>
      </c>
      <c r="D35" s="41">
        <v>0</v>
      </c>
      <c r="E35" s="41">
        <v>0</v>
      </c>
      <c r="F35" s="41">
        <v>0</v>
      </c>
      <c r="G35" s="41">
        <v>0</v>
      </c>
      <c r="H35" s="41">
        <v>0</v>
      </c>
      <c r="I35" s="41">
        <v>0</v>
      </c>
      <c r="J35" s="41">
        <v>0</v>
      </c>
      <c r="K35" s="41">
        <v>0</v>
      </c>
      <c r="L35" s="41">
        <v>0</v>
      </c>
      <c r="M35" s="41">
        <v>0</v>
      </c>
      <c r="O35" s="13"/>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s="14"/>
    </row>
    <row r="36" spans="1:62" x14ac:dyDescent="0.25">
      <c r="A36" s="1" t="str">
        <f>IF(A35&lt;'Project Information'!B$11,A35+1,"")</f>
        <v/>
      </c>
      <c r="B36" s="41">
        <v>0</v>
      </c>
      <c r="C36" s="41">
        <v>0</v>
      </c>
      <c r="D36" s="41">
        <v>0</v>
      </c>
      <c r="E36" s="41">
        <v>0</v>
      </c>
      <c r="F36" s="41">
        <v>0</v>
      </c>
      <c r="G36" s="41">
        <v>0</v>
      </c>
      <c r="H36" s="41">
        <v>0</v>
      </c>
      <c r="I36" s="41">
        <v>0</v>
      </c>
      <c r="J36" s="41">
        <v>0</v>
      </c>
      <c r="K36" s="41">
        <v>0</v>
      </c>
      <c r="L36" s="41">
        <v>0</v>
      </c>
      <c r="M36" s="41">
        <v>0</v>
      </c>
      <c r="O36" s="13"/>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s="14"/>
    </row>
    <row r="37" spans="1:62" x14ac:dyDescent="0.25">
      <c r="A37" s="1" t="str">
        <f>IF(A36&lt;'Project Information'!B$11,A36+1,"")</f>
        <v/>
      </c>
      <c r="B37" s="41">
        <v>0</v>
      </c>
      <c r="C37" s="41">
        <v>0</v>
      </c>
      <c r="D37" s="41">
        <v>0</v>
      </c>
      <c r="E37" s="41">
        <v>0</v>
      </c>
      <c r="F37" s="41">
        <v>0</v>
      </c>
      <c r="G37" s="41">
        <v>0</v>
      </c>
      <c r="H37" s="41">
        <v>0</v>
      </c>
      <c r="I37" s="41">
        <v>0</v>
      </c>
      <c r="J37" s="41">
        <v>0</v>
      </c>
      <c r="K37" s="41">
        <v>0</v>
      </c>
      <c r="L37" s="41">
        <v>0</v>
      </c>
      <c r="M37" s="41">
        <v>0</v>
      </c>
      <c r="O37" s="13"/>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s="14"/>
    </row>
    <row r="38" spans="1:62" x14ac:dyDescent="0.25">
      <c r="A38" s="1" t="str">
        <f>IF(A37&lt;'Project Information'!B$11,A37+1,"")</f>
        <v/>
      </c>
      <c r="B38" s="41">
        <v>0</v>
      </c>
      <c r="C38" s="41">
        <v>0</v>
      </c>
      <c r="D38" s="41">
        <v>0</v>
      </c>
      <c r="E38" s="41">
        <v>0</v>
      </c>
      <c r="F38" s="41">
        <v>0</v>
      </c>
      <c r="G38" s="41">
        <v>0</v>
      </c>
      <c r="H38" s="41">
        <v>0</v>
      </c>
      <c r="I38" s="41">
        <v>0</v>
      </c>
      <c r="J38" s="41">
        <v>0</v>
      </c>
      <c r="K38" s="41">
        <v>0</v>
      </c>
      <c r="L38" s="41">
        <v>0</v>
      </c>
      <c r="M38" s="41">
        <v>0</v>
      </c>
      <c r="O38" s="13"/>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s="14"/>
    </row>
    <row r="39" spans="1:62" x14ac:dyDescent="0.25">
      <c r="A39" s="1" t="str">
        <f>IF(A38&lt;'Project Information'!B$11,A38+1,"")</f>
        <v/>
      </c>
      <c r="B39" s="41">
        <v>0</v>
      </c>
      <c r="C39" s="41">
        <v>0</v>
      </c>
      <c r="D39" s="41">
        <v>0</v>
      </c>
      <c r="E39" s="41">
        <v>0</v>
      </c>
      <c r="F39" s="41">
        <v>0</v>
      </c>
      <c r="G39" s="41">
        <v>0</v>
      </c>
      <c r="H39" s="41">
        <v>0</v>
      </c>
      <c r="I39" s="41">
        <v>0</v>
      </c>
      <c r="J39" s="41">
        <v>0</v>
      </c>
      <c r="K39" s="41">
        <v>0</v>
      </c>
      <c r="L39" s="41">
        <v>0</v>
      </c>
      <c r="M39" s="41">
        <v>0</v>
      </c>
      <c r="O39" s="13"/>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s="14"/>
    </row>
    <row r="40" spans="1:62" s="5" customFormat="1" x14ac:dyDescent="0.25">
      <c r="O40" s="147"/>
      <c r="BJ40" s="148"/>
    </row>
    <row r="41" spans="1:62" s="5" customFormat="1" x14ac:dyDescent="0.25">
      <c r="O41" s="147"/>
      <c r="BJ41" s="148"/>
    </row>
    <row r="42" spans="1:62" s="5" customFormat="1" x14ac:dyDescent="0.25">
      <c r="O42" s="147"/>
      <c r="BJ42" s="148"/>
    </row>
    <row r="43" spans="1:62" s="5" customFormat="1" x14ac:dyDescent="0.25">
      <c r="O43" s="147"/>
      <c r="BJ43" s="148"/>
    </row>
    <row r="44" spans="1:62" s="5" customFormat="1" x14ac:dyDescent="0.25">
      <c r="O44" s="147"/>
      <c r="BJ44" s="148"/>
    </row>
    <row r="45" spans="1:62" s="5" customFormat="1" x14ac:dyDescent="0.25">
      <c r="O45" s="147"/>
      <c r="BJ45" s="148"/>
    </row>
    <row r="46" spans="1:62" s="5" customFormat="1" x14ac:dyDescent="0.25">
      <c r="O46" s="147"/>
      <c r="BJ46" s="148"/>
    </row>
    <row r="47" spans="1:62" s="5" customFormat="1" x14ac:dyDescent="0.25">
      <c r="O47" s="147"/>
      <c r="BJ47" s="148"/>
    </row>
    <row r="48" spans="1:62" s="5" customFormat="1" ht="15.75" thickBot="1" x14ac:dyDescent="0.3">
      <c r="O48" s="149"/>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1"/>
    </row>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sheetData>
  <mergeCells count="6">
    <mergeCell ref="L8:M8"/>
    <mergeCell ref="B8:C8"/>
    <mergeCell ref="D8:E8"/>
    <mergeCell ref="F8:G8"/>
    <mergeCell ref="H8:I8"/>
    <mergeCell ref="J8:K8"/>
  </mergeCells>
  <conditionalFormatting sqref="B10:M39">
    <cfRule type="expression" dxfId="20" priority="1">
      <formula>$A10=""</formula>
    </cfRule>
  </conditionalFormatting>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9D9F-FC46-4D85-90F6-7D1B96D1D401}">
  <sheetPr>
    <tabColor theme="9" tint="0.39997558519241921"/>
  </sheetPr>
  <dimension ref="A1:AZ48"/>
  <sheetViews>
    <sheetView zoomScale="115" zoomScaleNormal="115" workbookViewId="0">
      <selection activeCell="C9" sqref="C9"/>
    </sheetView>
  </sheetViews>
  <sheetFormatPr defaultColWidth="9.140625" defaultRowHeight="15" x14ac:dyDescent="0.25"/>
  <cols>
    <col min="1" max="1" width="28.85546875" style="5" customWidth="1"/>
    <col min="2" max="2" width="39.5703125" style="5" bestFit="1" customWidth="1"/>
    <col min="3" max="3" width="30.140625" style="5" customWidth="1"/>
    <col min="4" max="16384" width="9.140625" style="5"/>
  </cols>
  <sheetData>
    <row r="1" spans="1:52" ht="20.25" thickBot="1" x14ac:dyDescent="0.35">
      <c r="A1" s="96" t="s">
        <v>219</v>
      </c>
    </row>
    <row r="2" spans="1:52" ht="15.75" thickTop="1" x14ac:dyDescent="0.25">
      <c r="A2" s="153" t="s">
        <v>181</v>
      </c>
      <c r="B2" s="152"/>
      <c r="C2" s="152"/>
      <c r="D2" s="152"/>
      <c r="E2" s="152"/>
      <c r="F2" s="152"/>
      <c r="G2" s="152"/>
      <c r="H2" s="152"/>
      <c r="I2" s="152"/>
    </row>
    <row r="3" spans="1:52" x14ac:dyDescent="0.25">
      <c r="A3" s="38" t="s">
        <v>205</v>
      </c>
    </row>
    <row r="4" spans="1:52" x14ac:dyDescent="0.25">
      <c r="A4" s="119">
        <v>0</v>
      </c>
      <c r="B4" s="5" t="s">
        <v>334</v>
      </c>
    </row>
    <row r="5" spans="1:52" x14ac:dyDescent="0.25">
      <c r="A5" s="120">
        <v>0</v>
      </c>
      <c r="B5" s="5" t="s">
        <v>355</v>
      </c>
    </row>
    <row r="6" spans="1:52" x14ac:dyDescent="0.25">
      <c r="A6" s="29" t="s">
        <v>205</v>
      </c>
    </row>
    <row r="7" spans="1:52" ht="15.75" thickBot="1" x14ac:dyDescent="0.3">
      <c r="A7" s="97" t="s">
        <v>256</v>
      </c>
    </row>
    <row r="8" spans="1:52" x14ac:dyDescent="0.25">
      <c r="A8" s="115" t="s">
        <v>4</v>
      </c>
      <c r="B8" s="113" t="s">
        <v>157</v>
      </c>
      <c r="C8" s="108" t="s">
        <v>356</v>
      </c>
      <c r="E8" s="10" t="s">
        <v>161</v>
      </c>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row>
    <row r="9" spans="1:52" x14ac:dyDescent="0.25">
      <c r="A9" s="30">
        <f>'Project Information'!B7</f>
        <v>2023</v>
      </c>
      <c r="B9" s="22">
        <v>0</v>
      </c>
      <c r="C9" s="8">
        <f>B9/(1+$A$4)^(A9-Overview!$B$22)</f>
        <v>0</v>
      </c>
      <c r="E9" s="13"/>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s="14"/>
    </row>
    <row r="10" spans="1:52" x14ac:dyDescent="0.25">
      <c r="A10" s="1">
        <f>IF(A9&lt;$A$9+'Project Information'!$B$8-1,A9+1,"")</f>
        <v>2024</v>
      </c>
      <c r="B10" s="22">
        <v>0</v>
      </c>
      <c r="C10" s="8">
        <f>IFERROR(B10/(1+$A$4)^(A10-Overview!$B$22),0)</f>
        <v>0</v>
      </c>
      <c r="E10" s="13"/>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s="14"/>
    </row>
    <row r="11" spans="1:52" x14ac:dyDescent="0.25">
      <c r="A11" s="1" t="str">
        <f>IF(A10&lt;$A$9+'Project Information'!$B$8-1,A10+1,"")</f>
        <v/>
      </c>
      <c r="B11" s="22">
        <v>0</v>
      </c>
      <c r="C11" s="8">
        <f>IFERROR(B11/(1+$A$4)^(A11-Overview!$B$22),0)</f>
        <v>0</v>
      </c>
      <c r="E11" s="13"/>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s="14"/>
    </row>
    <row r="12" spans="1:52" x14ac:dyDescent="0.25">
      <c r="A12" s="1" t="str">
        <f>IF(A11&lt;$A$9+'Project Information'!$B$8-1,A11+1,"")</f>
        <v/>
      </c>
      <c r="B12" s="22">
        <v>0</v>
      </c>
      <c r="C12" s="8">
        <f>IFERROR(B12/(1+$A$4)^(A12-Overview!$B$22),0)</f>
        <v>0</v>
      </c>
      <c r="E12" s="13"/>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s="14"/>
    </row>
    <row r="13" spans="1:52" x14ac:dyDescent="0.25">
      <c r="A13" s="1" t="str">
        <f>IF(A12&lt;$A$9+'Project Information'!$B$8-1,A12+1,"")</f>
        <v/>
      </c>
      <c r="B13" s="22">
        <v>0</v>
      </c>
      <c r="C13" s="8">
        <f>IFERROR(B13/(1+$A$4)^(A13-Overview!$B$22),0)</f>
        <v>0</v>
      </c>
      <c r="E13" s="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14"/>
    </row>
    <row r="14" spans="1:52" x14ac:dyDescent="0.25">
      <c r="A14" s="1" t="str">
        <f>IF(A13&lt;$A$9+'Project Information'!$B$8-1,A13+1,"")</f>
        <v/>
      </c>
      <c r="B14" s="22">
        <v>0</v>
      </c>
      <c r="C14" s="8">
        <f>IFERROR(B14/(1+$A$4)^(A14-Overview!$B$22),0)</f>
        <v>0</v>
      </c>
      <c r="E14" s="13"/>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s="14"/>
    </row>
    <row r="15" spans="1:52" x14ac:dyDescent="0.25">
      <c r="A15" s="1" t="str">
        <f>IF(A14&lt;$A$9+'Project Information'!$B$8-1,A14+1,"")</f>
        <v/>
      </c>
      <c r="B15" s="22">
        <v>0</v>
      </c>
      <c r="C15" s="8">
        <f>IFERROR(B15/(1+$A$4)^(A15-Overview!$B$22),0)</f>
        <v>0</v>
      </c>
      <c r="E15" s="13"/>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s="14"/>
    </row>
    <row r="16" spans="1:52" x14ac:dyDescent="0.25">
      <c r="A16" s="1" t="str">
        <f>IF(A15&lt;$A$9+'Project Information'!$B$8-1,A15+1,"")</f>
        <v/>
      </c>
      <c r="B16" s="22">
        <v>0</v>
      </c>
      <c r="C16" s="8">
        <f>IFERROR(B16/(1+$A$4)^(A16-Overview!$B$22),0)</f>
        <v>0</v>
      </c>
      <c r="E16" s="13"/>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s="14"/>
    </row>
    <row r="17" spans="1:52" x14ac:dyDescent="0.25">
      <c r="A17" s="1" t="str">
        <f>IF(A16&lt;$A$9+'Project Information'!$B$8-1,A16+1,"")</f>
        <v/>
      </c>
      <c r="B17" s="22">
        <v>0</v>
      </c>
      <c r="C17" s="8">
        <f>IFERROR(B17/(1+$A$4)^(A17-Overview!$B$22),0)</f>
        <v>0</v>
      </c>
      <c r="E17" s="13"/>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s="14"/>
    </row>
    <row r="18" spans="1:52" x14ac:dyDescent="0.25">
      <c r="A18" s="1" t="str">
        <f>IF(A17&lt;$A$9+'Project Information'!$B$8-1,A17+1,"")</f>
        <v/>
      </c>
      <c r="B18" s="22">
        <v>0</v>
      </c>
      <c r="C18" s="8">
        <f>IFERROR(B18/(1+$A$4)^(A18-Overview!$B$22),0)</f>
        <v>0</v>
      </c>
      <c r="E18" s="13"/>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s="14"/>
    </row>
    <row r="19" spans="1:52" x14ac:dyDescent="0.25">
      <c r="A19" s="1" t="str">
        <f>IF(A18&lt;$A$9+'Project Information'!$B$8-1,A18+1,"")</f>
        <v/>
      </c>
      <c r="B19" s="22">
        <v>0</v>
      </c>
      <c r="C19" s="8">
        <f>IFERROR(B19/(1+$A$4)^(A19-Overview!$B$22),0)</f>
        <v>0</v>
      </c>
      <c r="E19" s="13"/>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s="14"/>
    </row>
    <row r="20" spans="1:52" x14ac:dyDescent="0.25">
      <c r="A20" s="1" t="str">
        <f>IF(A19&lt;$A$9+'Project Information'!$B$8-1,A19+1,"")</f>
        <v/>
      </c>
      <c r="B20" s="22">
        <v>0</v>
      </c>
      <c r="C20" s="8">
        <f>IFERROR(B20/(1+$A$4)^(A20-Overview!$B$22),0)</f>
        <v>0</v>
      </c>
      <c r="E20" s="13"/>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s="14"/>
    </row>
    <row r="21" spans="1:52" x14ac:dyDescent="0.25">
      <c r="A21" s="1" t="str">
        <f>IF(A20&lt;$A$9+'Project Information'!$B$8-1,A20+1,"")</f>
        <v/>
      </c>
      <c r="B21" s="22">
        <v>0</v>
      </c>
      <c r="C21" s="8">
        <f>IFERROR(B21/(1+$A$4)^(A21-Overview!$B$22),0)</f>
        <v>0</v>
      </c>
      <c r="E21" s="13"/>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s="14"/>
    </row>
    <row r="22" spans="1:52" x14ac:dyDescent="0.25">
      <c r="A22" s="1" t="str">
        <f>IF(A21&lt;$A$9+'Project Information'!$B$8-1,A21+1,"")</f>
        <v/>
      </c>
      <c r="B22" s="22">
        <v>0</v>
      </c>
      <c r="C22" s="8">
        <f>IFERROR(B22/(1+$A$4)^(A22-Overview!$B$22),0)</f>
        <v>0</v>
      </c>
      <c r="E22" s="13"/>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s="14"/>
    </row>
    <row r="23" spans="1:52" x14ac:dyDescent="0.25">
      <c r="A23" s="1" t="str">
        <f>IF(A22&lt;$A$9+'Project Information'!$B$8-1,A22+1,"")</f>
        <v/>
      </c>
      <c r="B23" s="22">
        <v>0</v>
      </c>
      <c r="C23" s="8">
        <f>IFERROR(B23/(1+$A$4)^(A23-Overview!$B$22),0)</f>
        <v>0</v>
      </c>
      <c r="E23" s="1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s="14"/>
    </row>
    <row r="24" spans="1:52" x14ac:dyDescent="0.25">
      <c r="A24" s="31"/>
      <c r="B24" s="32"/>
      <c r="C24" s="33"/>
      <c r="E24" s="13"/>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s="14"/>
    </row>
    <row r="25" spans="1:52" x14ac:dyDescent="0.25">
      <c r="B25" s="28"/>
      <c r="C25" s="29"/>
      <c r="E25" s="13"/>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s="14"/>
    </row>
    <row r="26" spans="1:52" x14ac:dyDescent="0.25">
      <c r="B26" s="28"/>
      <c r="C26" s="29"/>
      <c r="E26" s="13"/>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s="14"/>
    </row>
    <row r="27" spans="1:52" x14ac:dyDescent="0.25">
      <c r="B27" s="28"/>
      <c r="C27" s="29"/>
      <c r="E27" s="13"/>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s="14"/>
    </row>
    <row r="28" spans="1:52" x14ac:dyDescent="0.25">
      <c r="B28" s="28"/>
      <c r="C28" s="29"/>
      <c r="E28" s="13"/>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s="14"/>
    </row>
    <row r="29" spans="1:52" x14ac:dyDescent="0.25">
      <c r="B29" s="28"/>
      <c r="C29" s="29"/>
      <c r="E29" s="13"/>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s="14"/>
    </row>
    <row r="30" spans="1:52" x14ac:dyDescent="0.25">
      <c r="B30" s="28"/>
      <c r="C30" s="29"/>
      <c r="E30" s="13"/>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s="14"/>
    </row>
    <row r="31" spans="1:52" x14ac:dyDescent="0.25">
      <c r="B31" s="28"/>
      <c r="C31" s="29"/>
      <c r="E31" s="13"/>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s="14"/>
    </row>
    <row r="32" spans="1:52" x14ac:dyDescent="0.25">
      <c r="B32" s="28"/>
      <c r="C32" s="29"/>
      <c r="E32" s="1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s="14"/>
    </row>
    <row r="33" spans="2:52" x14ac:dyDescent="0.25">
      <c r="B33" s="28"/>
      <c r="C33" s="29"/>
      <c r="E33" s="1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s="14"/>
    </row>
    <row r="34" spans="2:52" x14ac:dyDescent="0.25">
      <c r="B34" s="28"/>
      <c r="C34" s="29"/>
      <c r="E34" s="13"/>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s="14"/>
    </row>
    <row r="35" spans="2:52" x14ac:dyDescent="0.25">
      <c r="B35" s="28"/>
      <c r="C35" s="29"/>
      <c r="E35" s="13"/>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s="14"/>
    </row>
    <row r="36" spans="2:52" x14ac:dyDescent="0.25">
      <c r="B36" s="28"/>
      <c r="C36" s="29"/>
      <c r="E36" s="1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14"/>
    </row>
    <row r="37" spans="2:52" x14ac:dyDescent="0.25">
      <c r="B37" s="28"/>
      <c r="C37" s="29"/>
      <c r="E37" s="1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s="14"/>
    </row>
    <row r="38" spans="2:52" x14ac:dyDescent="0.25">
      <c r="B38" s="28"/>
      <c r="C38" s="29"/>
      <c r="E38" s="13"/>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s="14"/>
    </row>
    <row r="39" spans="2:52" x14ac:dyDescent="0.25">
      <c r="B39" s="28"/>
      <c r="C39" s="29"/>
      <c r="E39" s="13"/>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s="14"/>
    </row>
    <row r="40" spans="2:52" x14ac:dyDescent="0.25">
      <c r="B40" s="28"/>
      <c r="C40" s="29"/>
      <c r="E40" s="13"/>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s="14"/>
    </row>
    <row r="41" spans="2:52" x14ac:dyDescent="0.25">
      <c r="B41" s="28"/>
      <c r="C41" s="29"/>
      <c r="E41" s="13"/>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s="14"/>
    </row>
    <row r="42" spans="2:52" x14ac:dyDescent="0.25">
      <c r="B42" s="28"/>
      <c r="C42" s="29"/>
      <c r="E42" s="13"/>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s="14"/>
    </row>
    <row r="43" spans="2:52" x14ac:dyDescent="0.25">
      <c r="B43" s="28"/>
      <c r="C43" s="29"/>
      <c r="E43" s="1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s="14"/>
    </row>
    <row r="44" spans="2:52" x14ac:dyDescent="0.25">
      <c r="B44" s="28"/>
      <c r="C44" s="29"/>
      <c r="E44" s="1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s="14"/>
    </row>
    <row r="45" spans="2:52" x14ac:dyDescent="0.25">
      <c r="B45" s="28"/>
      <c r="C45" s="29"/>
      <c r="E45" s="1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s="14"/>
    </row>
    <row r="46" spans="2:52" x14ac:dyDescent="0.25">
      <c r="B46" s="28"/>
      <c r="C46" s="29"/>
      <c r="E46" s="1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s="14"/>
    </row>
    <row r="47" spans="2:52" x14ac:dyDescent="0.25">
      <c r="B47" s="28"/>
      <c r="C47" s="29"/>
      <c r="E47" s="13"/>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s="14"/>
    </row>
    <row r="48" spans="2:52" ht="15.75" thickBot="1" x14ac:dyDescent="0.3">
      <c r="B48" s="28"/>
      <c r="C48" s="29"/>
      <c r="E48" s="15"/>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7"/>
    </row>
  </sheetData>
  <conditionalFormatting sqref="B9:B23">
    <cfRule type="expression" dxfId="19" priority="1">
      <formula>A9=""</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E38E-8165-48A5-9087-43035F106B2B}">
  <sheetPr>
    <tabColor theme="9" tint="0.39997558519241921"/>
  </sheetPr>
  <dimension ref="A1:BB97"/>
  <sheetViews>
    <sheetView zoomScaleNormal="100" workbookViewId="0">
      <selection activeCell="A3" sqref="A3"/>
    </sheetView>
  </sheetViews>
  <sheetFormatPr defaultColWidth="9.140625" defaultRowHeight="15" x14ac:dyDescent="0.25"/>
  <cols>
    <col min="1" max="1" width="28.5703125" style="5" customWidth="1"/>
    <col min="2" max="2" width="42" style="5" customWidth="1"/>
    <col min="3" max="3" width="37.85546875" style="5" customWidth="1"/>
    <col min="4" max="4" width="46.5703125" style="5" customWidth="1"/>
    <col min="5" max="16384" width="9.140625" style="5"/>
  </cols>
  <sheetData>
    <row r="1" spans="1:54" ht="20.25" thickBot="1" x14ac:dyDescent="0.35">
      <c r="A1" s="96" t="s">
        <v>222</v>
      </c>
    </row>
    <row r="2" spans="1:54" ht="15.75" thickTop="1" x14ac:dyDescent="0.25">
      <c r="A2" s="153" t="s">
        <v>357</v>
      </c>
      <c r="B2" s="152"/>
      <c r="C2" s="152"/>
      <c r="D2" s="152"/>
      <c r="E2" s="152"/>
    </row>
    <row r="3" spans="1:54" x14ac:dyDescent="0.25">
      <c r="A3" s="5" t="s">
        <v>205</v>
      </c>
    </row>
    <row r="4" spans="1:54" x14ac:dyDescent="0.25">
      <c r="A4" s="153" t="s">
        <v>319</v>
      </c>
      <c r="B4" s="153"/>
      <c r="C4" s="153"/>
      <c r="D4" s="153"/>
      <c r="E4" s="153"/>
      <c r="F4" s="153"/>
    </row>
    <row r="5" spans="1:54" x14ac:dyDescent="0.25">
      <c r="A5" s="5" t="s">
        <v>205</v>
      </c>
    </row>
    <row r="6" spans="1:54" ht="15.75" thickBot="1" x14ac:dyDescent="0.3">
      <c r="A6" s="97" t="s">
        <v>255</v>
      </c>
    </row>
    <row r="7" spans="1:54" x14ac:dyDescent="0.25">
      <c r="A7" s="107" t="s">
        <v>4</v>
      </c>
      <c r="B7" s="108" t="s">
        <v>171</v>
      </c>
      <c r="C7" s="108" t="s">
        <v>172</v>
      </c>
      <c r="D7" s="108" t="s">
        <v>163</v>
      </c>
      <c r="G7" s="10" t="s">
        <v>161</v>
      </c>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2"/>
    </row>
    <row r="8" spans="1:54" x14ac:dyDescent="0.25">
      <c r="A8" s="6">
        <f>'Project Information'!$B$9</f>
        <v>2025</v>
      </c>
      <c r="B8" s="22">
        <v>0</v>
      </c>
      <c r="C8" s="22">
        <v>0</v>
      </c>
      <c r="D8" s="26">
        <f>C8-B8</f>
        <v>0</v>
      </c>
      <c r="G8" s="13"/>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s="14"/>
    </row>
    <row r="9" spans="1:54" x14ac:dyDescent="0.25">
      <c r="A9" s="1">
        <f>IF(A8&lt;'Project Information'!B$11,A8+1,"")</f>
        <v>2026</v>
      </c>
      <c r="B9" s="22">
        <v>0</v>
      </c>
      <c r="C9" s="22">
        <v>0</v>
      </c>
      <c r="D9" s="8">
        <f t="shared" ref="D9:D37" si="0">C9-B9</f>
        <v>0</v>
      </c>
      <c r="G9" s="13"/>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s="14"/>
    </row>
    <row r="10" spans="1:54" x14ac:dyDescent="0.25">
      <c r="A10" s="1">
        <f>IF(A9&lt;'Project Information'!B$11,A9+1,"")</f>
        <v>2027</v>
      </c>
      <c r="B10" s="22">
        <v>0</v>
      </c>
      <c r="C10" s="22">
        <v>0</v>
      </c>
      <c r="D10" s="8">
        <f t="shared" si="0"/>
        <v>0</v>
      </c>
      <c r="G10" s="13"/>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s="14"/>
    </row>
    <row r="11" spans="1:54" x14ac:dyDescent="0.25">
      <c r="A11" s="1">
        <f>IF(A10&lt;'Project Information'!B$11,A10+1,"")</f>
        <v>2028</v>
      </c>
      <c r="B11" s="22">
        <v>0</v>
      </c>
      <c r="C11" s="22">
        <v>0</v>
      </c>
      <c r="D11" s="8">
        <f t="shared" si="0"/>
        <v>0</v>
      </c>
      <c r="G11" s="13"/>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s="14"/>
    </row>
    <row r="12" spans="1:54" x14ac:dyDescent="0.25">
      <c r="A12" s="1">
        <f>IF(A11&lt;'Project Information'!B$11,A11+1,"")</f>
        <v>2029</v>
      </c>
      <c r="B12" s="22">
        <v>0</v>
      </c>
      <c r="C12" s="22">
        <v>0</v>
      </c>
      <c r="D12" s="8">
        <f t="shared" si="0"/>
        <v>0</v>
      </c>
      <c r="G12" s="13"/>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s="14"/>
    </row>
    <row r="13" spans="1:54" x14ac:dyDescent="0.25">
      <c r="A13" s="1">
        <f>IF(A12&lt;'Project Information'!B$11,A12+1,"")</f>
        <v>2030</v>
      </c>
      <c r="B13" s="22">
        <v>0</v>
      </c>
      <c r="C13" s="22">
        <v>0</v>
      </c>
      <c r="D13" s="8">
        <f t="shared" si="0"/>
        <v>0</v>
      </c>
      <c r="G13" s="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s="14"/>
    </row>
    <row r="14" spans="1:54" x14ac:dyDescent="0.25">
      <c r="A14" s="1">
        <f>IF(A13&lt;'Project Information'!B$11,A13+1,"")</f>
        <v>2031</v>
      </c>
      <c r="B14" s="22">
        <v>0</v>
      </c>
      <c r="C14" s="22">
        <v>0</v>
      </c>
      <c r="D14" s="8">
        <f t="shared" si="0"/>
        <v>0</v>
      </c>
      <c r="G14" s="13"/>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s="14"/>
    </row>
    <row r="15" spans="1:54" x14ac:dyDescent="0.25">
      <c r="A15" s="1">
        <f>IF(A14&lt;'Project Information'!B$11,A14+1,"")</f>
        <v>2032</v>
      </c>
      <c r="B15" s="22">
        <v>0</v>
      </c>
      <c r="C15" s="22">
        <v>0</v>
      </c>
      <c r="D15" s="8">
        <f t="shared" si="0"/>
        <v>0</v>
      </c>
      <c r="G15" s="13"/>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s="14"/>
    </row>
    <row r="16" spans="1:54" x14ac:dyDescent="0.25">
      <c r="A16" s="1">
        <f>IF(A15&lt;'Project Information'!B$11,A15+1,"")</f>
        <v>2033</v>
      </c>
      <c r="B16" s="22">
        <v>0</v>
      </c>
      <c r="C16" s="22">
        <v>0</v>
      </c>
      <c r="D16" s="8">
        <f t="shared" si="0"/>
        <v>0</v>
      </c>
      <c r="G16" s="13"/>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s="14"/>
    </row>
    <row r="17" spans="1:54" x14ac:dyDescent="0.25">
      <c r="A17" s="1">
        <f>IF(A16&lt;'Project Information'!B$11,A16+1,"")</f>
        <v>2034</v>
      </c>
      <c r="B17" s="22">
        <v>0</v>
      </c>
      <c r="C17" s="22">
        <v>0</v>
      </c>
      <c r="D17" s="8">
        <f t="shared" si="0"/>
        <v>0</v>
      </c>
      <c r="G17" s="13"/>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s="14"/>
    </row>
    <row r="18" spans="1:54" x14ac:dyDescent="0.25">
      <c r="A18" s="1">
        <f>IF(A17&lt;'Project Information'!B$11,A17+1,"")</f>
        <v>2035</v>
      </c>
      <c r="B18" s="22">
        <v>0</v>
      </c>
      <c r="C18" s="22">
        <v>0</v>
      </c>
      <c r="D18" s="8">
        <f t="shared" si="0"/>
        <v>0</v>
      </c>
      <c r="G18" s="13"/>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s="14"/>
    </row>
    <row r="19" spans="1:54" x14ac:dyDescent="0.25">
      <c r="A19" s="1">
        <f>IF(A18&lt;'Project Information'!B$11,A18+1,"")</f>
        <v>2036</v>
      </c>
      <c r="B19" s="22">
        <v>0</v>
      </c>
      <c r="C19" s="22">
        <v>0</v>
      </c>
      <c r="D19" s="8">
        <f t="shared" si="0"/>
        <v>0</v>
      </c>
      <c r="G19" s="13"/>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s="14"/>
    </row>
    <row r="20" spans="1:54" x14ac:dyDescent="0.25">
      <c r="A20" s="1">
        <f>IF(A19&lt;'Project Information'!B$11,A19+1,"")</f>
        <v>2037</v>
      </c>
      <c r="B20" s="22">
        <v>0</v>
      </c>
      <c r="C20" s="22">
        <v>0</v>
      </c>
      <c r="D20" s="8">
        <f t="shared" si="0"/>
        <v>0</v>
      </c>
      <c r="G20" s="13"/>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s="14"/>
    </row>
    <row r="21" spans="1:54" x14ac:dyDescent="0.25">
      <c r="A21" s="1">
        <f>IF(A20&lt;'Project Information'!B$11,A20+1,"")</f>
        <v>2038</v>
      </c>
      <c r="B21" s="22">
        <v>0</v>
      </c>
      <c r="C21" s="22">
        <v>0</v>
      </c>
      <c r="D21" s="8">
        <f t="shared" si="0"/>
        <v>0</v>
      </c>
      <c r="G21" s="13"/>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s="14"/>
    </row>
    <row r="22" spans="1:54" x14ac:dyDescent="0.25">
      <c r="A22" s="1">
        <f>IF(A21&lt;'Project Information'!B$11,A21+1,"")</f>
        <v>2039</v>
      </c>
      <c r="B22" s="22">
        <v>0</v>
      </c>
      <c r="C22" s="22">
        <v>0</v>
      </c>
      <c r="D22" s="8">
        <f t="shared" si="0"/>
        <v>0</v>
      </c>
      <c r="G22" s="13"/>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4"/>
    </row>
    <row r="23" spans="1:54" x14ac:dyDescent="0.25">
      <c r="A23" s="1">
        <f>IF(A22&lt;'Project Information'!B$11,A22+1,"")</f>
        <v>2040</v>
      </c>
      <c r="B23" s="22">
        <v>0</v>
      </c>
      <c r="C23" s="22">
        <v>0</v>
      </c>
      <c r="D23" s="8">
        <f t="shared" si="0"/>
        <v>0</v>
      </c>
      <c r="G23" s="1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4"/>
    </row>
    <row r="24" spans="1:54" x14ac:dyDescent="0.25">
      <c r="A24" s="1">
        <f>IF(A23&lt;'Project Information'!B$11,A23+1,"")</f>
        <v>2041</v>
      </c>
      <c r="B24" s="22">
        <v>0</v>
      </c>
      <c r="C24" s="22">
        <v>0</v>
      </c>
      <c r="D24" s="8">
        <f t="shared" si="0"/>
        <v>0</v>
      </c>
      <c r="G24" s="13"/>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s="14"/>
    </row>
    <row r="25" spans="1:54" x14ac:dyDescent="0.25">
      <c r="A25" s="1">
        <f>IF(A24&lt;'Project Information'!B$11,A24+1,"")</f>
        <v>2042</v>
      </c>
      <c r="B25" s="22">
        <v>0</v>
      </c>
      <c r="C25" s="22">
        <v>0</v>
      </c>
      <c r="D25" s="8">
        <f t="shared" si="0"/>
        <v>0</v>
      </c>
      <c r="G25" s="13"/>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4"/>
    </row>
    <row r="26" spans="1:54" x14ac:dyDescent="0.25">
      <c r="A26" s="1">
        <f>IF(A25&lt;'Project Information'!B$11,A25+1,"")</f>
        <v>2043</v>
      </c>
      <c r="B26" s="22">
        <v>0</v>
      </c>
      <c r="C26" s="22">
        <v>0</v>
      </c>
      <c r="D26" s="8">
        <f t="shared" si="0"/>
        <v>0</v>
      </c>
      <c r="G26" s="13"/>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4"/>
    </row>
    <row r="27" spans="1:54" x14ac:dyDescent="0.25">
      <c r="A27" s="1">
        <f>IF(A26&lt;'Project Information'!B$11,A26+1,"")</f>
        <v>2044</v>
      </c>
      <c r="B27" s="22">
        <v>0</v>
      </c>
      <c r="C27" s="22">
        <v>0</v>
      </c>
      <c r="D27" s="8">
        <f t="shared" si="0"/>
        <v>0</v>
      </c>
      <c r="G27" s="13"/>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s="14"/>
    </row>
    <row r="28" spans="1:54" x14ac:dyDescent="0.25">
      <c r="A28" s="1" t="str">
        <f>IF(A27&lt;'Project Information'!B$11,A27+1,"")</f>
        <v/>
      </c>
      <c r="B28" s="22">
        <v>0</v>
      </c>
      <c r="C28" s="22">
        <v>0</v>
      </c>
      <c r="D28" s="8">
        <f t="shared" si="0"/>
        <v>0</v>
      </c>
      <c r="G28" s="13"/>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4"/>
    </row>
    <row r="29" spans="1:54" x14ac:dyDescent="0.25">
      <c r="A29" s="1" t="str">
        <f>IF(A28&lt;'Project Information'!B$11,A28+1,"")</f>
        <v/>
      </c>
      <c r="B29" s="22">
        <v>0</v>
      </c>
      <c r="C29" s="22">
        <v>0</v>
      </c>
      <c r="D29" s="8">
        <f t="shared" si="0"/>
        <v>0</v>
      </c>
      <c r="G29" s="13"/>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4"/>
    </row>
    <row r="30" spans="1:54" x14ac:dyDescent="0.25">
      <c r="A30" s="1" t="str">
        <f>IF(A29&lt;'Project Information'!B$11,A29+1,"")</f>
        <v/>
      </c>
      <c r="B30" s="22">
        <v>0</v>
      </c>
      <c r="C30" s="22">
        <v>0</v>
      </c>
      <c r="D30" s="8">
        <f t="shared" si="0"/>
        <v>0</v>
      </c>
      <c r="G30" s="13"/>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s="14"/>
    </row>
    <row r="31" spans="1:54" x14ac:dyDescent="0.25">
      <c r="A31" s="1" t="str">
        <f>IF(A30&lt;'Project Information'!B$11,A30+1,"")</f>
        <v/>
      </c>
      <c r="B31" s="22">
        <v>0</v>
      </c>
      <c r="C31" s="22">
        <v>0</v>
      </c>
      <c r="D31" s="8">
        <f t="shared" si="0"/>
        <v>0</v>
      </c>
      <c r="G31" s="13"/>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4"/>
    </row>
    <row r="32" spans="1:54" x14ac:dyDescent="0.25">
      <c r="A32" s="1" t="str">
        <f>IF(A31&lt;'Project Information'!B$11,A31+1,"")</f>
        <v/>
      </c>
      <c r="B32" s="22">
        <v>0</v>
      </c>
      <c r="C32" s="22">
        <v>0</v>
      </c>
      <c r="D32" s="8">
        <f t="shared" si="0"/>
        <v>0</v>
      </c>
      <c r="G32" s="13"/>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4"/>
    </row>
    <row r="33" spans="1:54" x14ac:dyDescent="0.25">
      <c r="A33" s="1" t="str">
        <f>IF(A32&lt;'Project Information'!B$11,A32+1,"")</f>
        <v/>
      </c>
      <c r="B33" s="22">
        <v>0</v>
      </c>
      <c r="C33" s="22">
        <v>0</v>
      </c>
      <c r="D33" s="8">
        <f t="shared" si="0"/>
        <v>0</v>
      </c>
      <c r="G33" s="1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4"/>
    </row>
    <row r="34" spans="1:54" x14ac:dyDescent="0.25">
      <c r="A34" s="1" t="str">
        <f>IF(A33&lt;'Project Information'!B$11,A33+1,"")</f>
        <v/>
      </c>
      <c r="B34" s="22">
        <v>0</v>
      </c>
      <c r="C34" s="22">
        <v>0</v>
      </c>
      <c r="D34" s="8">
        <f t="shared" si="0"/>
        <v>0</v>
      </c>
      <c r="G34" s="13"/>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4"/>
    </row>
    <row r="35" spans="1:54" x14ac:dyDescent="0.25">
      <c r="A35" s="1" t="str">
        <f>IF(A34&lt;'Project Information'!B$11,A34+1,"")</f>
        <v/>
      </c>
      <c r="B35" s="22">
        <v>0</v>
      </c>
      <c r="C35" s="22">
        <v>0</v>
      </c>
      <c r="D35" s="8">
        <f t="shared" si="0"/>
        <v>0</v>
      </c>
      <c r="G35" s="13"/>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4"/>
    </row>
    <row r="36" spans="1:54" x14ac:dyDescent="0.25">
      <c r="A36" s="1" t="str">
        <f>IF(A35&lt;'Project Information'!B$11,A35+1,"")</f>
        <v/>
      </c>
      <c r="B36" s="22">
        <v>0</v>
      </c>
      <c r="C36" s="22">
        <v>0</v>
      </c>
      <c r="D36" s="8">
        <f t="shared" si="0"/>
        <v>0</v>
      </c>
      <c r="G36" s="13"/>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4"/>
    </row>
    <row r="37" spans="1:54" x14ac:dyDescent="0.25">
      <c r="A37" s="1" t="str">
        <f>IF(A36&lt;'Project Information'!B$11,A36+1,"")</f>
        <v/>
      </c>
      <c r="B37" s="22">
        <v>0</v>
      </c>
      <c r="C37" s="22">
        <v>0</v>
      </c>
      <c r="D37" s="8">
        <f t="shared" si="0"/>
        <v>0</v>
      </c>
      <c r="G37" s="13"/>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4"/>
    </row>
    <row r="38" spans="1:54" x14ac:dyDescent="0.25">
      <c r="A38" s="31"/>
      <c r="B38" s="32"/>
      <c r="C38" s="32"/>
      <c r="D38" s="33"/>
      <c r="G38" s="13"/>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4"/>
    </row>
    <row r="39" spans="1:54" x14ac:dyDescent="0.25">
      <c r="B39" s="28"/>
      <c r="C39" s="28"/>
      <c r="D39" s="29"/>
      <c r="G39" s="13"/>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4"/>
    </row>
    <row r="40" spans="1:54" x14ac:dyDescent="0.25">
      <c r="B40" s="28"/>
      <c r="C40" s="28"/>
      <c r="D40" s="29"/>
      <c r="G40" s="13"/>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4"/>
    </row>
    <row r="41" spans="1:54" x14ac:dyDescent="0.25">
      <c r="B41" s="28"/>
      <c r="C41" s="28"/>
      <c r="D41" s="29"/>
      <c r="G41" s="13"/>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4"/>
    </row>
    <row r="42" spans="1:54" x14ac:dyDescent="0.25">
      <c r="B42" s="28"/>
      <c r="C42" s="28"/>
      <c r="D42" s="29"/>
      <c r="G42" s="13"/>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4"/>
    </row>
    <row r="43" spans="1:54" x14ac:dyDescent="0.25">
      <c r="B43" s="28"/>
      <c r="C43" s="28"/>
      <c r="D43" s="29"/>
      <c r="G43" s="1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4"/>
    </row>
    <row r="44" spans="1:54" x14ac:dyDescent="0.25">
      <c r="B44" s="28"/>
      <c r="C44" s="28"/>
      <c r="D44" s="29"/>
      <c r="G44" s="13"/>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4"/>
    </row>
    <row r="45" spans="1:54" x14ac:dyDescent="0.25">
      <c r="B45" s="28"/>
      <c r="C45" s="28"/>
      <c r="D45" s="29"/>
      <c r="G45" s="13"/>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4"/>
    </row>
    <row r="46" spans="1:54" x14ac:dyDescent="0.25">
      <c r="B46" s="28"/>
      <c r="C46" s="28"/>
      <c r="D46" s="29"/>
      <c r="G46" s="13"/>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4"/>
    </row>
    <row r="47" spans="1:54" x14ac:dyDescent="0.25">
      <c r="B47" s="28"/>
      <c r="C47" s="28"/>
      <c r="D47" s="29"/>
      <c r="G47" s="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4"/>
    </row>
    <row r="48" spans="1:54" x14ac:dyDescent="0.25">
      <c r="G48" s="13"/>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4"/>
    </row>
    <row r="49" spans="7:54" x14ac:dyDescent="0.25">
      <c r="G49" s="13"/>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4"/>
    </row>
    <row r="50" spans="7:54" x14ac:dyDescent="0.25">
      <c r="G50" s="13"/>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4"/>
    </row>
    <row r="51" spans="7:54" x14ac:dyDescent="0.25">
      <c r="G51" s="13"/>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4"/>
    </row>
    <row r="52" spans="7:54" x14ac:dyDescent="0.25">
      <c r="G52" s="13"/>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4"/>
    </row>
    <row r="53" spans="7:54" x14ac:dyDescent="0.25">
      <c r="G53" s="1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4"/>
    </row>
    <row r="54" spans="7:54" x14ac:dyDescent="0.25">
      <c r="G54" s="13"/>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4"/>
    </row>
    <row r="55" spans="7:54" x14ac:dyDescent="0.25">
      <c r="G55" s="13"/>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4"/>
    </row>
    <row r="56" spans="7:54" x14ac:dyDescent="0.25">
      <c r="G56" s="13"/>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4"/>
    </row>
    <row r="57" spans="7:54" x14ac:dyDescent="0.25">
      <c r="G57" s="13"/>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4"/>
    </row>
    <row r="58" spans="7:54" x14ac:dyDescent="0.25">
      <c r="G58" s="13"/>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4"/>
    </row>
    <row r="59" spans="7:54" x14ac:dyDescent="0.25">
      <c r="G59" s="13"/>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4"/>
    </row>
    <row r="60" spans="7:54" x14ac:dyDescent="0.25">
      <c r="G60" s="1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4"/>
    </row>
    <row r="61" spans="7:54" x14ac:dyDescent="0.25">
      <c r="G61" s="13"/>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4"/>
    </row>
    <row r="62" spans="7:54" x14ac:dyDescent="0.25">
      <c r="G62" s="13"/>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4"/>
    </row>
    <row r="63" spans="7:54" x14ac:dyDescent="0.25">
      <c r="G63" s="1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4"/>
    </row>
    <row r="64" spans="7:54" x14ac:dyDescent="0.25">
      <c r="G64" s="13"/>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4"/>
    </row>
    <row r="65" spans="7:54" x14ac:dyDescent="0.25">
      <c r="G65" s="13"/>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4"/>
    </row>
    <row r="66" spans="7:54" x14ac:dyDescent="0.25">
      <c r="G66" s="13"/>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4"/>
    </row>
    <row r="67" spans="7:54" x14ac:dyDescent="0.25">
      <c r="G67" s="1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4"/>
    </row>
    <row r="68" spans="7:54" x14ac:dyDescent="0.25">
      <c r="G68" s="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4"/>
    </row>
    <row r="69" spans="7:54" x14ac:dyDescent="0.25">
      <c r="G69" s="13"/>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4"/>
    </row>
    <row r="70" spans="7:54" x14ac:dyDescent="0.25">
      <c r="G70" s="13"/>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4"/>
    </row>
    <row r="71" spans="7:54" x14ac:dyDescent="0.25">
      <c r="G71" s="13"/>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4"/>
    </row>
    <row r="72" spans="7:54" x14ac:dyDescent="0.25">
      <c r="G72" s="13"/>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4"/>
    </row>
    <row r="73" spans="7:54" x14ac:dyDescent="0.25">
      <c r="G73" s="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4"/>
    </row>
    <row r="74" spans="7:54" x14ac:dyDescent="0.2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7:54" x14ac:dyDescent="0.2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7:54" x14ac:dyDescent="0.2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7:54" x14ac:dyDescent="0.2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7:54" x14ac:dyDescent="0.2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7:54" x14ac:dyDescent="0.2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7:54" x14ac:dyDescent="0.25">
      <c r="G80" s="13"/>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4"/>
    </row>
    <row r="81" spans="7:54" x14ac:dyDescent="0.25">
      <c r="G81" s="13"/>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4"/>
    </row>
    <row r="82" spans="7:54" x14ac:dyDescent="0.25">
      <c r="G82" s="13"/>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s="14"/>
    </row>
    <row r="83" spans="7:54" x14ac:dyDescent="0.25">
      <c r="G83" s="1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s="14"/>
    </row>
    <row r="84" spans="7:54" x14ac:dyDescent="0.25">
      <c r="G84" s="13"/>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s="14"/>
    </row>
    <row r="85" spans="7:54" x14ac:dyDescent="0.25">
      <c r="G85" s="13"/>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s="14"/>
    </row>
    <row r="86" spans="7:54" x14ac:dyDescent="0.25">
      <c r="G86" s="13"/>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s="14"/>
    </row>
    <row r="87" spans="7:54" x14ac:dyDescent="0.25">
      <c r="G87" s="13"/>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s="14"/>
    </row>
    <row r="88" spans="7:54" x14ac:dyDescent="0.25">
      <c r="G88" s="13"/>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s="14"/>
    </row>
    <row r="89" spans="7:54" x14ac:dyDescent="0.25">
      <c r="G89" s="13"/>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s="14"/>
    </row>
    <row r="90" spans="7:54" x14ac:dyDescent="0.25">
      <c r="G90" s="13"/>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s="14"/>
    </row>
    <row r="91" spans="7:54" x14ac:dyDescent="0.25">
      <c r="G91" s="13"/>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s="14"/>
    </row>
    <row r="92" spans="7:54" x14ac:dyDescent="0.25">
      <c r="G92" s="13"/>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s="14"/>
    </row>
    <row r="93" spans="7:54" x14ac:dyDescent="0.25">
      <c r="G93" s="1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s="14"/>
    </row>
    <row r="94" spans="7:54" x14ac:dyDescent="0.25">
      <c r="G94" s="13"/>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s="14"/>
    </row>
    <row r="95" spans="7:54" x14ac:dyDescent="0.25">
      <c r="G95" s="13"/>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s="14"/>
    </row>
    <row r="96" spans="7:54" x14ac:dyDescent="0.25">
      <c r="G96" s="13"/>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s="14"/>
    </row>
    <row r="97" spans="7:54" ht="15.75" thickBot="1" x14ac:dyDescent="0.3">
      <c r="G97" s="15"/>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7"/>
    </row>
  </sheetData>
  <conditionalFormatting sqref="B8:B37">
    <cfRule type="expression" dxfId="18" priority="2">
      <formula>A8=""</formula>
    </cfRule>
  </conditionalFormatting>
  <conditionalFormatting sqref="C8:C37">
    <cfRule type="expression" dxfId="17" priority="1">
      <formula>A8=""</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ED40-5564-4F69-B498-62F7E290D6B9}">
  <sheetPr>
    <tabColor theme="9" tint="0.39997558519241921"/>
  </sheetPr>
  <dimension ref="A1:BB111"/>
  <sheetViews>
    <sheetView workbookViewId="0">
      <selection activeCell="A5" sqref="A5"/>
    </sheetView>
  </sheetViews>
  <sheetFormatPr defaultColWidth="9.140625" defaultRowHeight="15" x14ac:dyDescent="0.25"/>
  <cols>
    <col min="1" max="1" width="38.42578125" style="5" customWidth="1"/>
    <col min="2" max="2" width="25.28515625" style="5" customWidth="1"/>
    <col min="3" max="3" width="32.5703125" style="5" customWidth="1"/>
    <col min="4" max="4" width="22.7109375" style="5" customWidth="1"/>
    <col min="5" max="16384" width="9.140625" style="5"/>
  </cols>
  <sheetData>
    <row r="1" spans="1:9" ht="20.25" thickBot="1" x14ac:dyDescent="0.35">
      <c r="A1" s="96" t="s">
        <v>8</v>
      </c>
    </row>
    <row r="2" spans="1:9" ht="15.75" thickTop="1" x14ac:dyDescent="0.25">
      <c r="A2" s="152" t="s">
        <v>245</v>
      </c>
      <c r="B2" s="152"/>
      <c r="C2" s="152"/>
      <c r="D2" s="152"/>
      <c r="E2" s="152"/>
      <c r="F2" s="152"/>
    </row>
    <row r="3" spans="1:9" x14ac:dyDescent="0.25">
      <c r="A3" s="5" t="s">
        <v>205</v>
      </c>
    </row>
    <row r="4" spans="1:9" x14ac:dyDescent="0.25">
      <c r="A4" s="153" t="s">
        <v>357</v>
      </c>
      <c r="B4" s="152"/>
      <c r="C4" s="152"/>
      <c r="D4" s="152"/>
      <c r="E4" s="152"/>
      <c r="F4" s="152"/>
      <c r="G4" s="152"/>
      <c r="H4" s="152"/>
      <c r="I4" s="152"/>
    </row>
    <row r="5" spans="1:9" x14ac:dyDescent="0.25">
      <c r="A5" s="38" t="s">
        <v>205</v>
      </c>
    </row>
    <row r="6" spans="1:9" x14ac:dyDescent="0.25">
      <c r="A6" s="97" t="s">
        <v>246</v>
      </c>
    </row>
    <row r="7" spans="1:9" x14ac:dyDescent="0.25">
      <c r="A7" s="116" t="s">
        <v>22</v>
      </c>
      <c r="B7" s="116" t="str">
        <f>'Parameter Values'!B6</f>
        <v>Monetized Value (2023 $)</v>
      </c>
    </row>
    <row r="8" spans="1:9" x14ac:dyDescent="0.25">
      <c r="A8" s="35" t="s">
        <v>23</v>
      </c>
      <c r="B8" s="40">
        <f>'Parameter Values'!B7</f>
        <v>5300</v>
      </c>
    </row>
    <row r="9" spans="1:9" x14ac:dyDescent="0.25">
      <c r="A9" s="35" t="s">
        <v>24</v>
      </c>
      <c r="B9" s="40">
        <f>'Parameter Values'!B8</f>
        <v>118000</v>
      </c>
    </row>
    <row r="10" spans="1:9" x14ac:dyDescent="0.25">
      <c r="A10" s="35" t="s">
        <v>25</v>
      </c>
      <c r="B10" s="40">
        <f>'Parameter Values'!B9</f>
        <v>246900</v>
      </c>
    </row>
    <row r="11" spans="1:9" x14ac:dyDescent="0.25">
      <c r="A11" s="35" t="s">
        <v>26</v>
      </c>
      <c r="B11" s="40">
        <f>'Parameter Values'!B10</f>
        <v>1254700</v>
      </c>
    </row>
    <row r="12" spans="1:9" x14ac:dyDescent="0.25">
      <c r="A12" s="35" t="s">
        <v>27</v>
      </c>
      <c r="B12" s="40">
        <f>'Parameter Values'!B11</f>
        <v>13200000</v>
      </c>
    </row>
    <row r="13" spans="1:9" x14ac:dyDescent="0.25">
      <c r="A13" s="35" t="s">
        <v>28</v>
      </c>
      <c r="B13" s="40">
        <f>'Parameter Values'!B12</f>
        <v>229800</v>
      </c>
    </row>
    <row r="14" spans="1:9" x14ac:dyDescent="0.25">
      <c r="A14" s="129" t="s">
        <v>205</v>
      </c>
      <c r="B14" s="130"/>
    </row>
    <row r="15" spans="1:9" x14ac:dyDescent="0.25">
      <c r="A15" s="35" t="s">
        <v>29</v>
      </c>
    </row>
    <row r="16" spans="1:9" x14ac:dyDescent="0.25">
      <c r="A16" s="35" t="s">
        <v>267</v>
      </c>
      <c r="B16" s="40">
        <f>'Parameter Values'!B15</f>
        <v>9500</v>
      </c>
    </row>
    <row r="17" spans="1:54" x14ac:dyDescent="0.25">
      <c r="A17" s="35" t="s">
        <v>30</v>
      </c>
      <c r="B17" s="40">
        <f>'Parameter Values'!B16</f>
        <v>329500</v>
      </c>
    </row>
    <row r="18" spans="1:54" x14ac:dyDescent="0.25">
      <c r="A18" s="35" t="s">
        <v>31</v>
      </c>
      <c r="B18" s="40">
        <f>'Parameter Values'!B17</f>
        <v>14806000</v>
      </c>
    </row>
    <row r="19" spans="1:54" x14ac:dyDescent="0.25">
      <c r="A19" s="5" t="s">
        <v>205</v>
      </c>
    </row>
    <row r="20" spans="1:54" ht="15.75" thickBot="1" x14ac:dyDescent="0.3">
      <c r="A20" s="97" t="s">
        <v>247</v>
      </c>
    </row>
    <row r="21" spans="1:54" x14ac:dyDescent="0.25">
      <c r="A21" s="107" t="s">
        <v>4</v>
      </c>
      <c r="B21" s="108" t="s">
        <v>173</v>
      </c>
      <c r="C21" s="108" t="s">
        <v>174</v>
      </c>
      <c r="D21" s="114" t="s">
        <v>168</v>
      </c>
      <c r="G21" s="10" t="s">
        <v>161</v>
      </c>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2"/>
    </row>
    <row r="22" spans="1:54" x14ac:dyDescent="0.25">
      <c r="A22" s="6">
        <f>'Project Information'!$B$9</f>
        <v>2025</v>
      </c>
      <c r="B22" s="22">
        <v>0</v>
      </c>
      <c r="C22" s="22">
        <v>0</v>
      </c>
      <c r="D22" s="26">
        <f>B22-C22</f>
        <v>0</v>
      </c>
      <c r="G22" s="13"/>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4"/>
    </row>
    <row r="23" spans="1:54" x14ac:dyDescent="0.25">
      <c r="A23" s="1">
        <f>IF(A22&lt;'Project Information'!B$11,A22+1,"")</f>
        <v>2026</v>
      </c>
      <c r="B23" s="22">
        <v>0</v>
      </c>
      <c r="C23" s="22">
        <v>0</v>
      </c>
      <c r="D23" s="8">
        <f t="shared" ref="D23:D51" si="0">B23-C23</f>
        <v>0</v>
      </c>
      <c r="G23" s="1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4"/>
    </row>
    <row r="24" spans="1:54" x14ac:dyDescent="0.25">
      <c r="A24" s="1">
        <f>IF(A23&lt;'Project Information'!B$11,A23+1,"")</f>
        <v>2027</v>
      </c>
      <c r="B24" s="22">
        <v>0</v>
      </c>
      <c r="C24" s="22">
        <v>0</v>
      </c>
      <c r="D24" s="8">
        <f t="shared" si="0"/>
        <v>0</v>
      </c>
      <c r="G24" s="13"/>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s="14"/>
    </row>
    <row r="25" spans="1:54" x14ac:dyDescent="0.25">
      <c r="A25" s="1">
        <f>IF(A24&lt;'Project Information'!B$11,A24+1,"")</f>
        <v>2028</v>
      </c>
      <c r="B25" s="22">
        <v>0</v>
      </c>
      <c r="C25" s="22">
        <v>0</v>
      </c>
      <c r="D25" s="8">
        <f t="shared" si="0"/>
        <v>0</v>
      </c>
      <c r="G25" s="13"/>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4"/>
    </row>
    <row r="26" spans="1:54" x14ac:dyDescent="0.25">
      <c r="A26" s="1">
        <f>IF(A25&lt;'Project Information'!B$11,A25+1,"")</f>
        <v>2029</v>
      </c>
      <c r="B26" s="22">
        <v>0</v>
      </c>
      <c r="C26" s="22">
        <v>0</v>
      </c>
      <c r="D26" s="8">
        <f t="shared" si="0"/>
        <v>0</v>
      </c>
      <c r="G26" s="13"/>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4"/>
    </row>
    <row r="27" spans="1:54" x14ac:dyDescent="0.25">
      <c r="A27" s="1">
        <f>IF(A26&lt;'Project Information'!B$11,A26+1,"")</f>
        <v>2030</v>
      </c>
      <c r="B27" s="22">
        <v>0</v>
      </c>
      <c r="C27" s="22">
        <v>0</v>
      </c>
      <c r="D27" s="8">
        <f t="shared" si="0"/>
        <v>0</v>
      </c>
      <c r="G27" s="13"/>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s="14"/>
    </row>
    <row r="28" spans="1:54" x14ac:dyDescent="0.25">
      <c r="A28" s="1">
        <f>IF(A27&lt;'Project Information'!B$11,A27+1,"")</f>
        <v>2031</v>
      </c>
      <c r="B28" s="22">
        <v>0</v>
      </c>
      <c r="C28" s="22">
        <v>0</v>
      </c>
      <c r="D28" s="8">
        <f t="shared" si="0"/>
        <v>0</v>
      </c>
      <c r="G28" s="13"/>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4"/>
    </row>
    <row r="29" spans="1:54" x14ac:dyDescent="0.25">
      <c r="A29" s="1">
        <f>IF(A28&lt;'Project Information'!B$11,A28+1,"")</f>
        <v>2032</v>
      </c>
      <c r="B29" s="22">
        <v>0</v>
      </c>
      <c r="C29" s="22">
        <v>0</v>
      </c>
      <c r="D29" s="8">
        <f t="shared" si="0"/>
        <v>0</v>
      </c>
      <c r="G29" s="13"/>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4"/>
    </row>
    <row r="30" spans="1:54" x14ac:dyDescent="0.25">
      <c r="A30" s="1">
        <f>IF(A29&lt;'Project Information'!B$11,A29+1,"")</f>
        <v>2033</v>
      </c>
      <c r="B30" s="22">
        <v>0</v>
      </c>
      <c r="C30" s="22">
        <v>0</v>
      </c>
      <c r="D30" s="8">
        <f t="shared" si="0"/>
        <v>0</v>
      </c>
      <c r="G30" s="13"/>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s="14"/>
    </row>
    <row r="31" spans="1:54" x14ac:dyDescent="0.25">
      <c r="A31" s="1">
        <f>IF(A30&lt;'Project Information'!B$11,A30+1,"")</f>
        <v>2034</v>
      </c>
      <c r="B31" s="22">
        <v>0</v>
      </c>
      <c r="C31" s="22">
        <v>0</v>
      </c>
      <c r="D31" s="8">
        <f t="shared" si="0"/>
        <v>0</v>
      </c>
      <c r="G31" s="13"/>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4"/>
    </row>
    <row r="32" spans="1:54" x14ac:dyDescent="0.25">
      <c r="A32" s="1">
        <f>IF(A31&lt;'Project Information'!B$11,A31+1,"")</f>
        <v>2035</v>
      </c>
      <c r="B32" s="22">
        <v>0</v>
      </c>
      <c r="C32" s="22">
        <v>0</v>
      </c>
      <c r="D32" s="8">
        <f t="shared" si="0"/>
        <v>0</v>
      </c>
      <c r="G32" s="13"/>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4"/>
    </row>
    <row r="33" spans="1:54" x14ac:dyDescent="0.25">
      <c r="A33" s="1">
        <f>IF(A32&lt;'Project Information'!B$11,A32+1,"")</f>
        <v>2036</v>
      </c>
      <c r="B33" s="22">
        <v>0</v>
      </c>
      <c r="C33" s="22">
        <v>0</v>
      </c>
      <c r="D33" s="8">
        <f t="shared" si="0"/>
        <v>0</v>
      </c>
      <c r="G33" s="1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4"/>
    </row>
    <row r="34" spans="1:54" x14ac:dyDescent="0.25">
      <c r="A34" s="1">
        <f>IF(A33&lt;'Project Information'!B$11,A33+1,"")</f>
        <v>2037</v>
      </c>
      <c r="B34" s="22">
        <v>0</v>
      </c>
      <c r="C34" s="22">
        <v>0</v>
      </c>
      <c r="D34" s="8">
        <f t="shared" si="0"/>
        <v>0</v>
      </c>
      <c r="G34" s="13"/>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4"/>
    </row>
    <row r="35" spans="1:54" x14ac:dyDescent="0.25">
      <c r="A35" s="1">
        <f>IF(A34&lt;'Project Information'!B$11,A34+1,"")</f>
        <v>2038</v>
      </c>
      <c r="B35" s="22">
        <v>0</v>
      </c>
      <c r="C35" s="22">
        <v>0</v>
      </c>
      <c r="D35" s="8">
        <f t="shared" si="0"/>
        <v>0</v>
      </c>
      <c r="G35" s="13"/>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4"/>
    </row>
    <row r="36" spans="1:54" x14ac:dyDescent="0.25">
      <c r="A36" s="1">
        <f>IF(A35&lt;'Project Information'!B$11,A35+1,"")</f>
        <v>2039</v>
      </c>
      <c r="B36" s="22">
        <v>0</v>
      </c>
      <c r="C36" s="22">
        <v>0</v>
      </c>
      <c r="D36" s="8">
        <f t="shared" si="0"/>
        <v>0</v>
      </c>
      <c r="G36" s="13"/>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4"/>
    </row>
    <row r="37" spans="1:54" x14ac:dyDescent="0.25">
      <c r="A37" s="1">
        <f>IF(A36&lt;'Project Information'!B$11,A36+1,"")</f>
        <v>2040</v>
      </c>
      <c r="B37" s="22">
        <v>0</v>
      </c>
      <c r="C37" s="22">
        <v>0</v>
      </c>
      <c r="D37" s="8">
        <f t="shared" si="0"/>
        <v>0</v>
      </c>
      <c r="G37" s="13"/>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4"/>
    </row>
    <row r="38" spans="1:54" x14ac:dyDescent="0.25">
      <c r="A38" s="1">
        <f>IF(A37&lt;'Project Information'!B$11,A37+1,"")</f>
        <v>2041</v>
      </c>
      <c r="B38" s="22">
        <v>0</v>
      </c>
      <c r="C38" s="22">
        <v>0</v>
      </c>
      <c r="D38" s="8">
        <f t="shared" si="0"/>
        <v>0</v>
      </c>
      <c r="G38" s="13"/>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4"/>
    </row>
    <row r="39" spans="1:54" x14ac:dyDescent="0.25">
      <c r="A39" s="1">
        <f>IF(A38&lt;'Project Information'!B$11,A38+1,"")</f>
        <v>2042</v>
      </c>
      <c r="B39" s="22">
        <v>0</v>
      </c>
      <c r="C39" s="22">
        <v>0</v>
      </c>
      <c r="D39" s="8">
        <f t="shared" si="0"/>
        <v>0</v>
      </c>
      <c r="G39" s="13"/>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4"/>
    </row>
    <row r="40" spans="1:54" x14ac:dyDescent="0.25">
      <c r="A40" s="1">
        <f>IF(A39&lt;'Project Information'!B$11,A39+1,"")</f>
        <v>2043</v>
      </c>
      <c r="B40" s="22">
        <v>0</v>
      </c>
      <c r="C40" s="22">
        <v>0</v>
      </c>
      <c r="D40" s="8">
        <f t="shared" si="0"/>
        <v>0</v>
      </c>
      <c r="G40" s="13"/>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4"/>
    </row>
    <row r="41" spans="1:54" x14ac:dyDescent="0.25">
      <c r="A41" s="1">
        <f>IF(A40&lt;'Project Information'!B$11,A40+1,"")</f>
        <v>2044</v>
      </c>
      <c r="B41" s="22">
        <v>0</v>
      </c>
      <c r="C41" s="22">
        <v>0</v>
      </c>
      <c r="D41" s="8">
        <f t="shared" si="0"/>
        <v>0</v>
      </c>
      <c r="G41" s="13"/>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4"/>
    </row>
    <row r="42" spans="1:54" x14ac:dyDescent="0.25">
      <c r="A42" s="1" t="str">
        <f>IF(A41&lt;'Project Information'!B$11,A41+1,"")</f>
        <v/>
      </c>
      <c r="B42" s="22">
        <v>0</v>
      </c>
      <c r="C42" s="22">
        <v>0</v>
      </c>
      <c r="D42" s="8">
        <f t="shared" si="0"/>
        <v>0</v>
      </c>
      <c r="G42" s="13"/>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4"/>
    </row>
    <row r="43" spans="1:54" x14ac:dyDescent="0.25">
      <c r="A43" s="1" t="str">
        <f>IF(A42&lt;'Project Information'!B$11,A42+1,"")</f>
        <v/>
      </c>
      <c r="B43" s="22">
        <v>0</v>
      </c>
      <c r="C43" s="22">
        <v>0</v>
      </c>
      <c r="D43" s="8">
        <f t="shared" si="0"/>
        <v>0</v>
      </c>
      <c r="G43" s="1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4"/>
    </row>
    <row r="44" spans="1:54" x14ac:dyDescent="0.25">
      <c r="A44" s="1" t="str">
        <f>IF(A43&lt;'Project Information'!B$11,A43+1,"")</f>
        <v/>
      </c>
      <c r="B44" s="22">
        <v>0</v>
      </c>
      <c r="C44" s="22">
        <v>0</v>
      </c>
      <c r="D44" s="8">
        <f t="shared" si="0"/>
        <v>0</v>
      </c>
      <c r="G44" s="13"/>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4"/>
    </row>
    <row r="45" spans="1:54" x14ac:dyDescent="0.25">
      <c r="A45" s="1" t="str">
        <f>IF(A44&lt;'Project Information'!B$11,A44+1,"")</f>
        <v/>
      </c>
      <c r="B45" s="22">
        <v>0</v>
      </c>
      <c r="C45" s="22">
        <v>0</v>
      </c>
      <c r="D45" s="8">
        <f t="shared" si="0"/>
        <v>0</v>
      </c>
      <c r="G45" s="13"/>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4"/>
    </row>
    <row r="46" spans="1:54" x14ac:dyDescent="0.25">
      <c r="A46" s="1" t="str">
        <f>IF(A45&lt;'Project Information'!B$11,A45+1,"")</f>
        <v/>
      </c>
      <c r="B46" s="22">
        <v>0</v>
      </c>
      <c r="C46" s="22">
        <v>0</v>
      </c>
      <c r="D46" s="8">
        <f t="shared" si="0"/>
        <v>0</v>
      </c>
      <c r="G46" s="13"/>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4"/>
    </row>
    <row r="47" spans="1:54" x14ac:dyDescent="0.25">
      <c r="A47" s="1" t="str">
        <f>IF(A46&lt;'Project Information'!B$11,A46+1,"")</f>
        <v/>
      </c>
      <c r="B47" s="22">
        <v>0</v>
      </c>
      <c r="C47" s="22">
        <v>0</v>
      </c>
      <c r="D47" s="8">
        <f t="shared" si="0"/>
        <v>0</v>
      </c>
      <c r="G47" s="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4"/>
    </row>
    <row r="48" spans="1:54" x14ac:dyDescent="0.25">
      <c r="A48" s="1" t="str">
        <f>IF(A47&lt;'Project Information'!B$11,A47+1,"")</f>
        <v/>
      </c>
      <c r="B48" s="22">
        <v>0</v>
      </c>
      <c r="C48" s="22">
        <v>0</v>
      </c>
      <c r="D48" s="8">
        <f t="shared" si="0"/>
        <v>0</v>
      </c>
      <c r="G48" s="13"/>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4"/>
    </row>
    <row r="49" spans="1:54" x14ac:dyDescent="0.25">
      <c r="A49" s="1" t="str">
        <f>IF(A48&lt;'Project Information'!B$11,A48+1,"")</f>
        <v/>
      </c>
      <c r="B49" s="22">
        <v>0</v>
      </c>
      <c r="C49" s="22">
        <v>0</v>
      </c>
      <c r="D49" s="8">
        <f t="shared" si="0"/>
        <v>0</v>
      </c>
      <c r="G49" s="13"/>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4"/>
    </row>
    <row r="50" spans="1:54" x14ac:dyDescent="0.25">
      <c r="A50" s="1" t="str">
        <f>IF(A49&lt;'Project Information'!B$11,A49+1,"")</f>
        <v/>
      </c>
      <c r="B50" s="22">
        <v>0</v>
      </c>
      <c r="C50" s="22">
        <v>0</v>
      </c>
      <c r="D50" s="8">
        <f t="shared" si="0"/>
        <v>0</v>
      </c>
      <c r="G50" s="13"/>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4"/>
    </row>
    <row r="51" spans="1:54" x14ac:dyDescent="0.25">
      <c r="A51" s="1" t="str">
        <f>IF(A50&lt;'Project Information'!B$11,A50+1,"")</f>
        <v/>
      </c>
      <c r="B51" s="22">
        <v>0</v>
      </c>
      <c r="C51" s="22">
        <v>0</v>
      </c>
      <c r="D51" s="9">
        <f t="shared" si="0"/>
        <v>0</v>
      </c>
      <c r="G51" s="13"/>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4"/>
    </row>
    <row r="52" spans="1:54" x14ac:dyDescent="0.25">
      <c r="A52" s="31"/>
      <c r="B52" s="32"/>
      <c r="C52" s="32"/>
      <c r="D52" s="29"/>
      <c r="G52" s="13"/>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4"/>
    </row>
    <row r="53" spans="1:54" x14ac:dyDescent="0.25">
      <c r="B53" s="28"/>
      <c r="C53" s="28"/>
      <c r="D53" s="29"/>
      <c r="G53" s="1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4"/>
    </row>
    <row r="54" spans="1:54" x14ac:dyDescent="0.25">
      <c r="B54" s="28"/>
      <c r="C54" s="28"/>
      <c r="D54" s="29"/>
      <c r="G54" s="13"/>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4"/>
    </row>
    <row r="55" spans="1:54" x14ac:dyDescent="0.25">
      <c r="B55" s="28"/>
      <c r="C55" s="28"/>
      <c r="D55" s="29"/>
      <c r="G55" s="13"/>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4"/>
    </row>
    <row r="56" spans="1:54" x14ac:dyDescent="0.25">
      <c r="B56" s="28"/>
      <c r="C56" s="28"/>
      <c r="D56" s="29"/>
      <c r="G56" s="13"/>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4"/>
    </row>
    <row r="57" spans="1:54" x14ac:dyDescent="0.25">
      <c r="B57" s="28"/>
      <c r="C57" s="28"/>
      <c r="D57" s="29"/>
      <c r="G57" s="13"/>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4"/>
    </row>
    <row r="58" spans="1:54" x14ac:dyDescent="0.25">
      <c r="B58" s="28"/>
      <c r="C58" s="28"/>
      <c r="D58" s="29"/>
      <c r="G58" s="13"/>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4"/>
    </row>
    <row r="59" spans="1:54" x14ac:dyDescent="0.25">
      <c r="B59" s="28"/>
      <c r="C59" s="28"/>
      <c r="D59" s="29"/>
      <c r="G59" s="13"/>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4"/>
    </row>
    <row r="60" spans="1:54" x14ac:dyDescent="0.25">
      <c r="B60" s="28"/>
      <c r="C60" s="28"/>
      <c r="D60" s="29"/>
      <c r="G60" s="1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4"/>
    </row>
    <row r="61" spans="1:54" x14ac:dyDescent="0.25">
      <c r="B61" s="28"/>
      <c r="C61" s="28"/>
      <c r="D61" s="29"/>
      <c r="G61" s="13"/>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4"/>
    </row>
    <row r="62" spans="1:54" x14ac:dyDescent="0.25">
      <c r="G62" s="13"/>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4"/>
    </row>
    <row r="63" spans="1:54" x14ac:dyDescent="0.25">
      <c r="G63" s="1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4"/>
    </row>
    <row r="64" spans="1:54" x14ac:dyDescent="0.25">
      <c r="G64" s="13"/>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4"/>
    </row>
    <row r="65" spans="7:54" x14ac:dyDescent="0.25">
      <c r="G65" s="13"/>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4"/>
    </row>
    <row r="66" spans="7:54" x14ac:dyDescent="0.25">
      <c r="G66" s="13"/>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4"/>
    </row>
    <row r="67" spans="7:54" x14ac:dyDescent="0.25">
      <c r="G67" s="1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4"/>
    </row>
    <row r="68" spans="7:54" x14ac:dyDescent="0.25">
      <c r="G68" s="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4"/>
    </row>
    <row r="69" spans="7:54" x14ac:dyDescent="0.25">
      <c r="G69" s="13"/>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4"/>
    </row>
    <row r="70" spans="7:54" x14ac:dyDescent="0.25">
      <c r="G70" s="13"/>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4"/>
    </row>
    <row r="71" spans="7:54" x14ac:dyDescent="0.25">
      <c r="G71" s="13"/>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4"/>
    </row>
    <row r="72" spans="7:54" x14ac:dyDescent="0.25">
      <c r="G72" s="13"/>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4"/>
    </row>
    <row r="73" spans="7:54" x14ac:dyDescent="0.25">
      <c r="G73" s="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4"/>
    </row>
    <row r="74" spans="7:54" x14ac:dyDescent="0.2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7:54" x14ac:dyDescent="0.2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7:54" x14ac:dyDescent="0.2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7:54" x14ac:dyDescent="0.2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7:54" x14ac:dyDescent="0.2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7:54" x14ac:dyDescent="0.2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7:54" x14ac:dyDescent="0.25">
      <c r="G80" s="13"/>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4"/>
    </row>
    <row r="81" spans="7:54" x14ac:dyDescent="0.25">
      <c r="G81" s="13"/>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4"/>
    </row>
    <row r="82" spans="7:54" x14ac:dyDescent="0.25">
      <c r="G82" s="13"/>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s="14"/>
    </row>
    <row r="83" spans="7:54" x14ac:dyDescent="0.25">
      <c r="G83" s="1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s="14"/>
    </row>
    <row r="84" spans="7:54" x14ac:dyDescent="0.25">
      <c r="G84" s="13"/>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s="14"/>
    </row>
    <row r="85" spans="7:54" x14ac:dyDescent="0.25">
      <c r="G85" s="13"/>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s="14"/>
    </row>
    <row r="86" spans="7:54" x14ac:dyDescent="0.25">
      <c r="G86" s="13"/>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s="14"/>
    </row>
    <row r="87" spans="7:54" x14ac:dyDescent="0.25">
      <c r="G87" s="13"/>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s="14"/>
    </row>
    <row r="88" spans="7:54" x14ac:dyDescent="0.25">
      <c r="G88" s="13"/>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s="14"/>
    </row>
    <row r="89" spans="7:54" x14ac:dyDescent="0.25">
      <c r="G89" s="13"/>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s="14"/>
    </row>
    <row r="90" spans="7:54" x14ac:dyDescent="0.25">
      <c r="G90" s="13"/>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s="14"/>
    </row>
    <row r="91" spans="7:54" x14ac:dyDescent="0.25">
      <c r="G91" s="13"/>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s="14"/>
    </row>
    <row r="92" spans="7:54" x14ac:dyDescent="0.25">
      <c r="G92" s="13"/>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s="14"/>
    </row>
    <row r="93" spans="7:54" x14ac:dyDescent="0.25">
      <c r="G93" s="1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s="14"/>
    </row>
    <row r="94" spans="7:54" x14ac:dyDescent="0.25">
      <c r="G94" s="13"/>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s="14"/>
    </row>
    <row r="95" spans="7:54" x14ac:dyDescent="0.25">
      <c r="G95" s="13"/>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s="14"/>
    </row>
    <row r="96" spans="7:54" x14ac:dyDescent="0.25">
      <c r="G96" s="13"/>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s="14"/>
    </row>
    <row r="97" spans="7:54" x14ac:dyDescent="0.25">
      <c r="G97" s="13"/>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s="14"/>
    </row>
    <row r="98" spans="7:54" x14ac:dyDescent="0.25">
      <c r="G98" s="13"/>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s="14"/>
    </row>
    <row r="99" spans="7:54" x14ac:dyDescent="0.25">
      <c r="G99" s="13"/>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s="14"/>
    </row>
    <row r="100" spans="7:54" x14ac:dyDescent="0.25">
      <c r="G100" s="13"/>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s="14"/>
    </row>
    <row r="101" spans="7:54" x14ac:dyDescent="0.25">
      <c r="G101" s="13"/>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s="14"/>
    </row>
    <row r="102" spans="7:54" x14ac:dyDescent="0.25">
      <c r="G102" s="13"/>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s="14"/>
    </row>
    <row r="103" spans="7:54" x14ac:dyDescent="0.25">
      <c r="G103" s="1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s="14"/>
    </row>
    <row r="104" spans="7:54" x14ac:dyDescent="0.25">
      <c r="G104" s="13"/>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s="14"/>
    </row>
    <row r="105" spans="7:54" x14ac:dyDescent="0.25">
      <c r="G105" s="13"/>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s="14"/>
    </row>
    <row r="106" spans="7:54" x14ac:dyDescent="0.25">
      <c r="G106" s="13"/>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s="14"/>
    </row>
    <row r="107" spans="7:54" x14ac:dyDescent="0.25">
      <c r="G107" s="13"/>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s="14"/>
    </row>
    <row r="108" spans="7:54" x14ac:dyDescent="0.25">
      <c r="G108" s="13"/>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s="14"/>
    </row>
    <row r="109" spans="7:54" x14ac:dyDescent="0.25">
      <c r="G109" s="13"/>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s="14"/>
    </row>
    <row r="110" spans="7:54" x14ac:dyDescent="0.25">
      <c r="G110" s="13"/>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s="14"/>
    </row>
    <row r="111" spans="7:54" ht="15.75" thickBot="1" x14ac:dyDescent="0.3">
      <c r="G111" s="15"/>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7"/>
    </row>
  </sheetData>
  <conditionalFormatting sqref="B22:B51">
    <cfRule type="expression" dxfId="16" priority="2">
      <formula>A22=""</formula>
    </cfRule>
  </conditionalFormatting>
  <conditionalFormatting sqref="C22:C51">
    <cfRule type="expression" dxfId="15" priority="1">
      <formula>A22=""</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A464A-8D12-4AB5-8A49-F5EA91C50422}">
  <sheetPr>
    <tabColor theme="9" tint="0.39997558519241921"/>
  </sheetPr>
  <dimension ref="A1:BB109"/>
  <sheetViews>
    <sheetView workbookViewId="0">
      <selection activeCell="B8" sqref="B8"/>
    </sheetView>
  </sheetViews>
  <sheetFormatPr defaultColWidth="9.140625" defaultRowHeight="15" x14ac:dyDescent="0.25"/>
  <cols>
    <col min="1" max="1" width="28.5703125" style="5" customWidth="1"/>
    <col min="2" max="2" width="27.42578125" style="5" customWidth="1"/>
    <col min="3" max="3" width="28.85546875" style="5" customWidth="1"/>
    <col min="4" max="4" width="30.85546875" style="5" customWidth="1"/>
    <col min="5" max="16384" width="9.140625" style="5"/>
  </cols>
  <sheetData>
    <row r="1" spans="1:10" ht="20.25" thickBot="1" x14ac:dyDescent="0.35">
      <c r="A1" s="96" t="s">
        <v>9</v>
      </c>
    </row>
    <row r="2" spans="1:10" ht="15.75" thickTop="1" x14ac:dyDescent="0.25">
      <c r="A2" s="152" t="s">
        <v>245</v>
      </c>
      <c r="B2" s="152"/>
      <c r="C2" s="152"/>
      <c r="D2" s="152"/>
      <c r="E2" s="152"/>
      <c r="F2" s="152"/>
      <c r="G2" s="152"/>
    </row>
    <row r="3" spans="1:10" x14ac:dyDescent="0.25">
      <c r="A3" s="5" t="s">
        <v>205</v>
      </c>
    </row>
    <row r="4" spans="1:10" x14ac:dyDescent="0.25">
      <c r="A4" s="153" t="s">
        <v>357</v>
      </c>
      <c r="B4" s="152"/>
      <c r="C4" s="152"/>
      <c r="D4" s="152"/>
      <c r="E4" s="152"/>
      <c r="F4" s="152"/>
      <c r="G4" s="152"/>
      <c r="H4" s="152"/>
      <c r="I4" s="152"/>
      <c r="J4" s="152"/>
    </row>
    <row r="5" spans="1:10" x14ac:dyDescent="0.25">
      <c r="A5" s="38" t="s">
        <v>205</v>
      </c>
    </row>
    <row r="6" spans="1:10" x14ac:dyDescent="0.25">
      <c r="A6" s="97" t="s">
        <v>246</v>
      </c>
    </row>
    <row r="7" spans="1:10" x14ac:dyDescent="0.25">
      <c r="A7" s="116" t="s">
        <v>33</v>
      </c>
      <c r="B7" s="116" t="s">
        <v>358</v>
      </c>
    </row>
    <row r="8" spans="1:10" x14ac:dyDescent="0.25">
      <c r="A8" s="35" t="s">
        <v>186</v>
      </c>
      <c r="B8" s="39">
        <f>'Parameter Values'!B24</f>
        <v>19.399999999999999</v>
      </c>
    </row>
    <row r="9" spans="1:10" x14ac:dyDescent="0.25">
      <c r="A9" s="35" t="s">
        <v>182</v>
      </c>
      <c r="B9" s="39">
        <f>'Parameter Values'!B25</f>
        <v>33.5</v>
      </c>
    </row>
    <row r="10" spans="1:10" x14ac:dyDescent="0.25">
      <c r="A10" s="35" t="s">
        <v>183</v>
      </c>
      <c r="B10" s="39">
        <f>'Parameter Values'!B26</f>
        <v>21.1</v>
      </c>
    </row>
    <row r="11" spans="1:10" ht="30" x14ac:dyDescent="0.25">
      <c r="A11" s="35" t="s">
        <v>184</v>
      </c>
      <c r="B11" s="39">
        <f>'Parameter Values'!B28</f>
        <v>38.799999999999997</v>
      </c>
    </row>
    <row r="12" spans="1:10" x14ac:dyDescent="0.25">
      <c r="A12" s="35" t="s">
        <v>185</v>
      </c>
      <c r="B12" s="39"/>
    </row>
    <row r="13" spans="1:10" x14ac:dyDescent="0.25">
      <c r="A13" s="35" t="s">
        <v>36</v>
      </c>
      <c r="B13" s="39">
        <f>'Parameter Values'!B31</f>
        <v>35.700000000000003</v>
      </c>
    </row>
    <row r="14" spans="1:10" x14ac:dyDescent="0.25">
      <c r="A14" s="35" t="s">
        <v>37</v>
      </c>
      <c r="B14" s="39">
        <f>'Parameter Values'!B32</f>
        <v>42.6</v>
      </c>
    </row>
    <row r="15" spans="1:10" x14ac:dyDescent="0.25">
      <c r="A15" s="35" t="s">
        <v>38</v>
      </c>
      <c r="B15" s="39">
        <f>'Parameter Values'!B33</f>
        <v>59.6</v>
      </c>
    </row>
    <row r="16" spans="1:10" x14ac:dyDescent="0.25">
      <c r="A16" s="35" t="s">
        <v>39</v>
      </c>
      <c r="B16" s="39">
        <f>'Parameter Values'!B34</f>
        <v>52.9</v>
      </c>
    </row>
    <row r="17" spans="1:54" x14ac:dyDescent="0.25">
      <c r="A17" s="38" t="s">
        <v>205</v>
      </c>
    </row>
    <row r="18" spans="1:54" ht="15.75" thickBot="1" x14ac:dyDescent="0.3">
      <c r="A18" s="97" t="s">
        <v>248</v>
      </c>
    </row>
    <row r="19" spans="1:54" x14ac:dyDescent="0.25">
      <c r="A19" s="107" t="s">
        <v>4</v>
      </c>
      <c r="B19" s="108" t="s">
        <v>175</v>
      </c>
      <c r="C19" s="108" t="s">
        <v>176</v>
      </c>
      <c r="D19" s="114" t="s">
        <v>169</v>
      </c>
      <c r="G19" s="10" t="s">
        <v>161</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2"/>
    </row>
    <row r="20" spans="1:54" x14ac:dyDescent="0.25">
      <c r="A20" s="6">
        <f>'Project Information'!$B$9</f>
        <v>2025</v>
      </c>
      <c r="B20" s="22">
        <v>0</v>
      </c>
      <c r="C20" s="22">
        <v>0</v>
      </c>
      <c r="D20" s="26">
        <f>B20-C20</f>
        <v>0</v>
      </c>
      <c r="G20" s="13"/>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s="14"/>
    </row>
    <row r="21" spans="1:54" x14ac:dyDescent="0.25">
      <c r="A21" s="1">
        <f>IF(A20&lt;'Project Information'!B$11,A20+1,"")</f>
        <v>2026</v>
      </c>
      <c r="B21" s="22">
        <v>0</v>
      </c>
      <c r="C21" s="22">
        <v>0</v>
      </c>
      <c r="D21" s="8">
        <f t="shared" ref="D21:D49" si="0">B21-C21</f>
        <v>0</v>
      </c>
      <c r="G21" s="13"/>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s="14"/>
    </row>
    <row r="22" spans="1:54" x14ac:dyDescent="0.25">
      <c r="A22" s="1">
        <f>IF(A21&lt;'Project Information'!B$11,A21+1,"")</f>
        <v>2027</v>
      </c>
      <c r="B22" s="22">
        <v>0</v>
      </c>
      <c r="C22" s="22">
        <v>0</v>
      </c>
      <c r="D22" s="8">
        <f t="shared" si="0"/>
        <v>0</v>
      </c>
      <c r="G22" s="13"/>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4"/>
    </row>
    <row r="23" spans="1:54" x14ac:dyDescent="0.25">
      <c r="A23" s="1">
        <f>IF(A22&lt;'Project Information'!B$11,A22+1,"")</f>
        <v>2028</v>
      </c>
      <c r="B23" s="22">
        <v>0</v>
      </c>
      <c r="C23" s="22">
        <v>0</v>
      </c>
      <c r="D23" s="8">
        <f t="shared" si="0"/>
        <v>0</v>
      </c>
      <c r="G23" s="1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4"/>
    </row>
    <row r="24" spans="1:54" x14ac:dyDescent="0.25">
      <c r="A24" s="1">
        <f>IF(A23&lt;'Project Information'!B$11,A23+1,"")</f>
        <v>2029</v>
      </c>
      <c r="B24" s="22">
        <v>0</v>
      </c>
      <c r="C24" s="22">
        <v>0</v>
      </c>
      <c r="D24" s="8">
        <f t="shared" si="0"/>
        <v>0</v>
      </c>
      <c r="G24" s="13"/>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s="14"/>
    </row>
    <row r="25" spans="1:54" x14ac:dyDescent="0.25">
      <c r="A25" s="1">
        <f>IF(A24&lt;'Project Information'!B$11,A24+1,"")</f>
        <v>2030</v>
      </c>
      <c r="B25" s="22">
        <v>0</v>
      </c>
      <c r="C25" s="22">
        <v>0</v>
      </c>
      <c r="D25" s="8">
        <f t="shared" si="0"/>
        <v>0</v>
      </c>
      <c r="G25" s="13"/>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4"/>
    </row>
    <row r="26" spans="1:54" x14ac:dyDescent="0.25">
      <c r="A26" s="1">
        <f>IF(A25&lt;'Project Information'!B$11,A25+1,"")</f>
        <v>2031</v>
      </c>
      <c r="B26" s="22">
        <v>0</v>
      </c>
      <c r="C26" s="22">
        <v>0</v>
      </c>
      <c r="D26" s="8">
        <f t="shared" si="0"/>
        <v>0</v>
      </c>
      <c r="G26" s="13"/>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4"/>
    </row>
    <row r="27" spans="1:54" x14ac:dyDescent="0.25">
      <c r="A27" s="1">
        <f>IF(A26&lt;'Project Information'!B$11,A26+1,"")</f>
        <v>2032</v>
      </c>
      <c r="B27" s="22">
        <v>0</v>
      </c>
      <c r="C27" s="22">
        <v>0</v>
      </c>
      <c r="D27" s="8">
        <f t="shared" si="0"/>
        <v>0</v>
      </c>
      <c r="G27" s="13"/>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s="14"/>
    </row>
    <row r="28" spans="1:54" x14ac:dyDescent="0.25">
      <c r="A28" s="1">
        <f>IF(A27&lt;'Project Information'!B$11,A27+1,"")</f>
        <v>2033</v>
      </c>
      <c r="B28" s="22">
        <v>0</v>
      </c>
      <c r="C28" s="22">
        <v>0</v>
      </c>
      <c r="D28" s="8">
        <f t="shared" si="0"/>
        <v>0</v>
      </c>
      <c r="G28" s="13"/>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4"/>
    </row>
    <row r="29" spans="1:54" x14ac:dyDescent="0.25">
      <c r="A29" s="1">
        <f>IF(A28&lt;'Project Information'!B$11,A28+1,"")</f>
        <v>2034</v>
      </c>
      <c r="B29" s="22">
        <v>0</v>
      </c>
      <c r="C29" s="22">
        <v>0</v>
      </c>
      <c r="D29" s="8">
        <f t="shared" si="0"/>
        <v>0</v>
      </c>
      <c r="G29" s="13"/>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4"/>
    </row>
    <row r="30" spans="1:54" x14ac:dyDescent="0.25">
      <c r="A30" s="1">
        <f>IF(A29&lt;'Project Information'!B$11,A29+1,"")</f>
        <v>2035</v>
      </c>
      <c r="B30" s="22">
        <v>0</v>
      </c>
      <c r="C30" s="22">
        <v>0</v>
      </c>
      <c r="D30" s="8">
        <f t="shared" si="0"/>
        <v>0</v>
      </c>
      <c r="G30" s="13"/>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s="14"/>
    </row>
    <row r="31" spans="1:54" x14ac:dyDescent="0.25">
      <c r="A31" s="1">
        <f>IF(A30&lt;'Project Information'!B$11,A30+1,"")</f>
        <v>2036</v>
      </c>
      <c r="B31" s="22">
        <v>0</v>
      </c>
      <c r="C31" s="22">
        <v>0</v>
      </c>
      <c r="D31" s="8">
        <f t="shared" si="0"/>
        <v>0</v>
      </c>
      <c r="G31" s="13"/>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4"/>
    </row>
    <row r="32" spans="1:54" x14ac:dyDescent="0.25">
      <c r="A32" s="1">
        <f>IF(A31&lt;'Project Information'!B$11,A31+1,"")</f>
        <v>2037</v>
      </c>
      <c r="B32" s="22">
        <v>0</v>
      </c>
      <c r="C32" s="22">
        <v>0</v>
      </c>
      <c r="D32" s="8">
        <f t="shared" si="0"/>
        <v>0</v>
      </c>
      <c r="G32" s="13"/>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4"/>
    </row>
    <row r="33" spans="1:54" x14ac:dyDescent="0.25">
      <c r="A33" s="1">
        <f>IF(A32&lt;'Project Information'!B$11,A32+1,"")</f>
        <v>2038</v>
      </c>
      <c r="B33" s="22">
        <v>0</v>
      </c>
      <c r="C33" s="22">
        <v>0</v>
      </c>
      <c r="D33" s="8">
        <f t="shared" si="0"/>
        <v>0</v>
      </c>
      <c r="G33" s="1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4"/>
    </row>
    <row r="34" spans="1:54" x14ac:dyDescent="0.25">
      <c r="A34" s="1">
        <f>IF(A33&lt;'Project Information'!B$11,A33+1,"")</f>
        <v>2039</v>
      </c>
      <c r="B34" s="22">
        <v>0</v>
      </c>
      <c r="C34" s="22">
        <v>0</v>
      </c>
      <c r="D34" s="8">
        <f t="shared" si="0"/>
        <v>0</v>
      </c>
      <c r="G34" s="13"/>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4"/>
    </row>
    <row r="35" spans="1:54" x14ac:dyDescent="0.25">
      <c r="A35" s="1">
        <f>IF(A34&lt;'Project Information'!B$11,A34+1,"")</f>
        <v>2040</v>
      </c>
      <c r="B35" s="22">
        <v>0</v>
      </c>
      <c r="C35" s="22">
        <v>0</v>
      </c>
      <c r="D35" s="8">
        <f t="shared" si="0"/>
        <v>0</v>
      </c>
      <c r="G35" s="13"/>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4"/>
    </row>
    <row r="36" spans="1:54" x14ac:dyDescent="0.25">
      <c r="A36" s="1">
        <f>IF(A35&lt;'Project Information'!B$11,A35+1,"")</f>
        <v>2041</v>
      </c>
      <c r="B36" s="22">
        <v>0</v>
      </c>
      <c r="C36" s="22">
        <v>0</v>
      </c>
      <c r="D36" s="8">
        <f t="shared" si="0"/>
        <v>0</v>
      </c>
      <c r="G36" s="13"/>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4"/>
    </row>
    <row r="37" spans="1:54" x14ac:dyDescent="0.25">
      <c r="A37" s="1">
        <f>IF(A36&lt;'Project Information'!B$11,A36+1,"")</f>
        <v>2042</v>
      </c>
      <c r="B37" s="22">
        <v>0</v>
      </c>
      <c r="C37" s="22">
        <v>0</v>
      </c>
      <c r="D37" s="8">
        <f t="shared" si="0"/>
        <v>0</v>
      </c>
      <c r="G37" s="13"/>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4"/>
    </row>
    <row r="38" spans="1:54" x14ac:dyDescent="0.25">
      <c r="A38" s="1">
        <f>IF(A37&lt;'Project Information'!B$11,A37+1,"")</f>
        <v>2043</v>
      </c>
      <c r="B38" s="22">
        <v>0</v>
      </c>
      <c r="C38" s="22">
        <v>0</v>
      </c>
      <c r="D38" s="8">
        <f t="shared" si="0"/>
        <v>0</v>
      </c>
      <c r="G38" s="13"/>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4"/>
    </row>
    <row r="39" spans="1:54" x14ac:dyDescent="0.25">
      <c r="A39" s="1">
        <f>IF(A38&lt;'Project Information'!B$11,A38+1,"")</f>
        <v>2044</v>
      </c>
      <c r="B39" s="22">
        <v>0</v>
      </c>
      <c r="C39" s="22">
        <v>0</v>
      </c>
      <c r="D39" s="8">
        <f t="shared" si="0"/>
        <v>0</v>
      </c>
      <c r="G39" s="13"/>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4"/>
    </row>
    <row r="40" spans="1:54" x14ac:dyDescent="0.25">
      <c r="A40" s="1" t="str">
        <f>IF(A39&lt;'Project Information'!B$11,A39+1,"")</f>
        <v/>
      </c>
      <c r="B40" s="22">
        <v>0</v>
      </c>
      <c r="C40" s="22">
        <v>0</v>
      </c>
      <c r="D40" s="8">
        <f t="shared" si="0"/>
        <v>0</v>
      </c>
      <c r="G40" s="13"/>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4"/>
    </row>
    <row r="41" spans="1:54" x14ac:dyDescent="0.25">
      <c r="A41" s="1" t="str">
        <f>IF(A40&lt;'Project Information'!B$11,A40+1,"")</f>
        <v/>
      </c>
      <c r="B41" s="22">
        <v>0</v>
      </c>
      <c r="C41" s="22">
        <v>0</v>
      </c>
      <c r="D41" s="8">
        <f t="shared" si="0"/>
        <v>0</v>
      </c>
      <c r="G41" s="13"/>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4"/>
    </row>
    <row r="42" spans="1:54" x14ac:dyDescent="0.25">
      <c r="A42" s="1" t="str">
        <f>IF(A41&lt;'Project Information'!B$11,A41+1,"")</f>
        <v/>
      </c>
      <c r="B42" s="22">
        <v>0</v>
      </c>
      <c r="C42" s="22">
        <v>0</v>
      </c>
      <c r="D42" s="8">
        <f t="shared" si="0"/>
        <v>0</v>
      </c>
      <c r="G42" s="13"/>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4"/>
    </row>
    <row r="43" spans="1:54" x14ac:dyDescent="0.25">
      <c r="A43" s="1" t="str">
        <f>IF(A42&lt;'Project Information'!B$11,A42+1,"")</f>
        <v/>
      </c>
      <c r="B43" s="22">
        <v>0</v>
      </c>
      <c r="C43" s="22">
        <v>0</v>
      </c>
      <c r="D43" s="8">
        <f t="shared" si="0"/>
        <v>0</v>
      </c>
      <c r="G43" s="1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4"/>
    </row>
    <row r="44" spans="1:54" x14ac:dyDescent="0.25">
      <c r="A44" s="1" t="str">
        <f>IF(A43&lt;'Project Information'!B$11,A43+1,"")</f>
        <v/>
      </c>
      <c r="B44" s="22">
        <v>0</v>
      </c>
      <c r="C44" s="22">
        <v>0</v>
      </c>
      <c r="D44" s="8">
        <f t="shared" si="0"/>
        <v>0</v>
      </c>
      <c r="G44" s="13"/>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4"/>
    </row>
    <row r="45" spans="1:54" x14ac:dyDescent="0.25">
      <c r="A45" s="1" t="str">
        <f>IF(A44&lt;'Project Information'!B$11,A44+1,"")</f>
        <v/>
      </c>
      <c r="B45" s="22">
        <v>0</v>
      </c>
      <c r="C45" s="22">
        <v>0</v>
      </c>
      <c r="D45" s="8">
        <f t="shared" si="0"/>
        <v>0</v>
      </c>
      <c r="G45" s="13"/>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4"/>
    </row>
    <row r="46" spans="1:54" x14ac:dyDescent="0.25">
      <c r="A46" s="1" t="str">
        <f>IF(A45&lt;'Project Information'!B$11,A45+1,"")</f>
        <v/>
      </c>
      <c r="B46" s="22">
        <v>0</v>
      </c>
      <c r="C46" s="22">
        <v>0</v>
      </c>
      <c r="D46" s="8">
        <f t="shared" si="0"/>
        <v>0</v>
      </c>
      <c r="G46" s="13"/>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4"/>
    </row>
    <row r="47" spans="1:54" x14ac:dyDescent="0.25">
      <c r="A47" s="1" t="str">
        <f>IF(A46&lt;'Project Information'!B$11,A46+1,"")</f>
        <v/>
      </c>
      <c r="B47" s="22">
        <v>0</v>
      </c>
      <c r="C47" s="22">
        <v>0</v>
      </c>
      <c r="D47" s="8">
        <f t="shared" si="0"/>
        <v>0</v>
      </c>
      <c r="G47" s="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4"/>
    </row>
    <row r="48" spans="1:54" x14ac:dyDescent="0.25">
      <c r="A48" s="1" t="str">
        <f>IF(A47&lt;'Project Information'!B$11,A47+1,"")</f>
        <v/>
      </c>
      <c r="B48" s="22">
        <v>0</v>
      </c>
      <c r="C48" s="22">
        <v>0</v>
      </c>
      <c r="D48" s="8">
        <f t="shared" si="0"/>
        <v>0</v>
      </c>
      <c r="G48" s="13"/>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4"/>
    </row>
    <row r="49" spans="1:54" x14ac:dyDescent="0.25">
      <c r="A49" s="1" t="str">
        <f>IF(A48&lt;'Project Information'!B$11,A48+1,"")</f>
        <v/>
      </c>
      <c r="B49" s="22">
        <v>0</v>
      </c>
      <c r="C49" s="22">
        <v>0</v>
      </c>
      <c r="D49" s="9">
        <f t="shared" si="0"/>
        <v>0</v>
      </c>
      <c r="G49" s="13"/>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4"/>
    </row>
    <row r="50" spans="1:54" x14ac:dyDescent="0.25">
      <c r="A50" s="31"/>
      <c r="B50" s="32"/>
      <c r="C50" s="32"/>
      <c r="D50" s="29"/>
      <c r="G50" s="13"/>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4"/>
    </row>
    <row r="51" spans="1:54" x14ac:dyDescent="0.25">
      <c r="B51" s="28"/>
      <c r="C51" s="28"/>
      <c r="D51" s="29"/>
      <c r="G51" s="13"/>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4"/>
    </row>
    <row r="52" spans="1:54" x14ac:dyDescent="0.25">
      <c r="B52" s="28"/>
      <c r="C52" s="28"/>
      <c r="D52" s="29"/>
      <c r="G52" s="13"/>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4"/>
    </row>
    <row r="53" spans="1:54" x14ac:dyDescent="0.25">
      <c r="B53" s="28"/>
      <c r="C53" s="28"/>
      <c r="D53" s="29"/>
      <c r="G53" s="1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4"/>
    </row>
    <row r="54" spans="1:54" x14ac:dyDescent="0.25">
      <c r="B54" s="28"/>
      <c r="C54" s="28"/>
      <c r="D54" s="29"/>
      <c r="G54" s="13"/>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4"/>
    </row>
    <row r="55" spans="1:54" x14ac:dyDescent="0.25">
      <c r="B55" s="28"/>
      <c r="C55" s="28"/>
      <c r="D55" s="29"/>
      <c r="G55" s="13"/>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4"/>
    </row>
    <row r="56" spans="1:54" x14ac:dyDescent="0.25">
      <c r="B56" s="28"/>
      <c r="C56" s="28"/>
      <c r="D56" s="29"/>
      <c r="G56" s="13"/>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4"/>
    </row>
    <row r="57" spans="1:54" x14ac:dyDescent="0.25">
      <c r="B57" s="28"/>
      <c r="C57" s="28"/>
      <c r="D57" s="29"/>
      <c r="G57" s="13"/>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4"/>
    </row>
    <row r="58" spans="1:54" x14ac:dyDescent="0.25">
      <c r="B58" s="28"/>
      <c r="C58" s="28"/>
      <c r="D58" s="29"/>
      <c r="G58" s="13"/>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4"/>
    </row>
    <row r="59" spans="1:54" x14ac:dyDescent="0.25">
      <c r="B59" s="28"/>
      <c r="C59" s="28"/>
      <c r="D59" s="29"/>
      <c r="G59" s="13"/>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4"/>
    </row>
    <row r="60" spans="1:54" x14ac:dyDescent="0.25">
      <c r="G60" s="1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4"/>
    </row>
    <row r="61" spans="1:54" x14ac:dyDescent="0.25">
      <c r="G61" s="13"/>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4"/>
    </row>
    <row r="62" spans="1:54" x14ac:dyDescent="0.25">
      <c r="G62" s="13"/>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4"/>
    </row>
    <row r="63" spans="1:54" x14ac:dyDescent="0.25">
      <c r="G63" s="1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4"/>
    </row>
    <row r="64" spans="1:54" x14ac:dyDescent="0.25">
      <c r="G64" s="13"/>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4"/>
    </row>
    <row r="65" spans="7:54" x14ac:dyDescent="0.25">
      <c r="G65" s="13"/>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4"/>
    </row>
    <row r="66" spans="7:54" x14ac:dyDescent="0.25">
      <c r="G66" s="13"/>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4"/>
    </row>
    <row r="67" spans="7:54" x14ac:dyDescent="0.25">
      <c r="G67" s="1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4"/>
    </row>
    <row r="68" spans="7:54" x14ac:dyDescent="0.25">
      <c r="G68" s="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4"/>
    </row>
    <row r="69" spans="7:54" x14ac:dyDescent="0.25">
      <c r="G69" s="13"/>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4"/>
    </row>
    <row r="70" spans="7:54" x14ac:dyDescent="0.25">
      <c r="G70" s="13"/>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4"/>
    </row>
    <row r="71" spans="7:54" x14ac:dyDescent="0.25">
      <c r="G71" s="13"/>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4"/>
    </row>
    <row r="72" spans="7:54" x14ac:dyDescent="0.25">
      <c r="G72" s="13"/>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4"/>
    </row>
    <row r="73" spans="7:54" x14ac:dyDescent="0.25">
      <c r="G73" s="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4"/>
    </row>
    <row r="74" spans="7:54" x14ac:dyDescent="0.2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7:54" x14ac:dyDescent="0.2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7:54" x14ac:dyDescent="0.2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7:54" x14ac:dyDescent="0.2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7:54" x14ac:dyDescent="0.2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7:54" x14ac:dyDescent="0.2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7:54" x14ac:dyDescent="0.25">
      <c r="G80" s="13"/>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4"/>
    </row>
    <row r="81" spans="7:54" x14ac:dyDescent="0.25">
      <c r="G81" s="13"/>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4"/>
    </row>
    <row r="82" spans="7:54" x14ac:dyDescent="0.25">
      <c r="G82" s="13"/>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s="14"/>
    </row>
    <row r="83" spans="7:54" x14ac:dyDescent="0.25">
      <c r="G83" s="1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s="14"/>
    </row>
    <row r="84" spans="7:54" x14ac:dyDescent="0.25">
      <c r="G84" s="13"/>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s="14"/>
    </row>
    <row r="85" spans="7:54" x14ac:dyDescent="0.25">
      <c r="G85" s="13"/>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s="14"/>
    </row>
    <row r="86" spans="7:54" x14ac:dyDescent="0.25">
      <c r="G86" s="13"/>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s="14"/>
    </row>
    <row r="87" spans="7:54" x14ac:dyDescent="0.25">
      <c r="G87" s="13"/>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s="14"/>
    </row>
    <row r="88" spans="7:54" x14ac:dyDescent="0.25">
      <c r="G88" s="13"/>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s="14"/>
    </row>
    <row r="89" spans="7:54" x14ac:dyDescent="0.25">
      <c r="G89" s="13"/>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s="14"/>
    </row>
    <row r="90" spans="7:54" x14ac:dyDescent="0.25">
      <c r="G90" s="13"/>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s="14"/>
    </row>
    <row r="91" spans="7:54" x14ac:dyDescent="0.25">
      <c r="G91" s="13"/>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s="14"/>
    </row>
    <row r="92" spans="7:54" x14ac:dyDescent="0.25">
      <c r="G92" s="13"/>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s="14"/>
    </row>
    <row r="93" spans="7:54" x14ac:dyDescent="0.25">
      <c r="G93" s="1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s="14"/>
    </row>
    <row r="94" spans="7:54" x14ac:dyDescent="0.25">
      <c r="G94" s="13"/>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s="14"/>
    </row>
    <row r="95" spans="7:54" x14ac:dyDescent="0.25">
      <c r="G95" s="13"/>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s="14"/>
    </row>
    <row r="96" spans="7:54" x14ac:dyDescent="0.25">
      <c r="G96" s="13"/>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s="14"/>
    </row>
    <row r="97" spans="7:54" x14ac:dyDescent="0.25">
      <c r="G97" s="13"/>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s="14"/>
    </row>
    <row r="98" spans="7:54" x14ac:dyDescent="0.25">
      <c r="G98" s="13"/>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s="14"/>
    </row>
    <row r="99" spans="7:54" x14ac:dyDescent="0.25">
      <c r="G99" s="13"/>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s="14"/>
    </row>
    <row r="100" spans="7:54" x14ac:dyDescent="0.25">
      <c r="G100" s="13"/>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s="14"/>
    </row>
    <row r="101" spans="7:54" x14ac:dyDescent="0.25">
      <c r="G101" s="13"/>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s="14"/>
    </row>
    <row r="102" spans="7:54" x14ac:dyDescent="0.25">
      <c r="G102" s="13"/>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s="14"/>
    </row>
    <row r="103" spans="7:54" x14ac:dyDescent="0.25">
      <c r="G103" s="1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s="14"/>
    </row>
    <row r="104" spans="7:54" x14ac:dyDescent="0.25">
      <c r="G104" s="13"/>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s="14"/>
    </row>
    <row r="105" spans="7:54" x14ac:dyDescent="0.25">
      <c r="G105" s="13"/>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s="14"/>
    </row>
    <row r="106" spans="7:54" x14ac:dyDescent="0.25">
      <c r="G106" s="13"/>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s="14"/>
    </row>
    <row r="107" spans="7:54" x14ac:dyDescent="0.25">
      <c r="G107" s="13"/>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s="14"/>
    </row>
    <row r="108" spans="7:54" x14ac:dyDescent="0.25">
      <c r="G108" s="13"/>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s="14"/>
    </row>
    <row r="109" spans="7:54" ht="15.75" thickBot="1" x14ac:dyDescent="0.3">
      <c r="G109" s="15"/>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7"/>
    </row>
  </sheetData>
  <conditionalFormatting sqref="B20:B49">
    <cfRule type="expression" dxfId="14" priority="2">
      <formula>A20=""</formula>
    </cfRule>
  </conditionalFormatting>
  <conditionalFormatting sqref="C20:C49">
    <cfRule type="expression" dxfId="13" priority="1">
      <formula>A20=""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ED953-AF08-43EF-9881-0B9B5BDB7205}">
  <sheetPr>
    <tabColor theme="9" tint="0.39997558519241921"/>
  </sheetPr>
  <dimension ref="A1:BB115"/>
  <sheetViews>
    <sheetView workbookViewId="0">
      <selection activeCell="D17" sqref="D17"/>
    </sheetView>
  </sheetViews>
  <sheetFormatPr defaultColWidth="9.140625" defaultRowHeight="15" x14ac:dyDescent="0.25"/>
  <cols>
    <col min="1" max="1" width="28.5703125" style="5" customWidth="1"/>
    <col min="2" max="2" width="35.140625" style="5" customWidth="1"/>
    <col min="3" max="3" width="30.7109375" style="5" customWidth="1"/>
    <col min="4" max="4" width="29.140625" style="5" customWidth="1"/>
    <col min="5" max="16384" width="9.140625" style="5"/>
  </cols>
  <sheetData>
    <row r="1" spans="1:9" ht="20.25" thickBot="1" x14ac:dyDescent="0.35">
      <c r="A1" s="96" t="s">
        <v>223</v>
      </c>
    </row>
    <row r="2" spans="1:9" ht="15.75" thickTop="1" x14ac:dyDescent="0.25">
      <c r="A2" s="152" t="s">
        <v>245</v>
      </c>
      <c r="B2" s="152"/>
      <c r="C2" s="152"/>
      <c r="D2" s="152"/>
      <c r="E2" s="152"/>
      <c r="F2" s="152"/>
    </row>
    <row r="3" spans="1:9" x14ac:dyDescent="0.25">
      <c r="A3" s="5" t="s">
        <v>205</v>
      </c>
    </row>
    <row r="4" spans="1:9" x14ac:dyDescent="0.25">
      <c r="A4" s="153" t="s">
        <v>357</v>
      </c>
      <c r="B4" s="152"/>
      <c r="C4" s="152"/>
      <c r="D4" s="152"/>
      <c r="E4" s="152"/>
      <c r="F4" s="152"/>
      <c r="G4" s="152"/>
      <c r="H4" s="152"/>
      <c r="I4" s="152"/>
    </row>
    <row r="5" spans="1:9" x14ac:dyDescent="0.25">
      <c r="A5" s="38" t="s">
        <v>205</v>
      </c>
    </row>
    <row r="6" spans="1:9" x14ac:dyDescent="0.25">
      <c r="A6" s="97" t="s">
        <v>246</v>
      </c>
    </row>
    <row r="7" spans="1:9" ht="30" x14ac:dyDescent="0.25">
      <c r="A7" s="116" t="s">
        <v>48</v>
      </c>
      <c r="B7" s="116" t="s">
        <v>343</v>
      </c>
    </row>
    <row r="8" spans="1:9" x14ac:dyDescent="0.25">
      <c r="A8" s="35" t="s">
        <v>195</v>
      </c>
      <c r="B8" s="42">
        <f>'Parameter Values'!B53</f>
        <v>0.56000000000000005</v>
      </c>
    </row>
    <row r="9" spans="1:9" x14ac:dyDescent="0.25">
      <c r="A9" s="35" t="s">
        <v>196</v>
      </c>
      <c r="B9" s="42">
        <f>'Parameter Values'!B54</f>
        <v>1.27</v>
      </c>
    </row>
    <row r="10" spans="1:9" ht="30" x14ac:dyDescent="0.25">
      <c r="A10" s="116" t="s">
        <v>273</v>
      </c>
      <c r="B10" s="116" t="s">
        <v>344</v>
      </c>
    </row>
    <row r="11" spans="1:9" x14ac:dyDescent="0.25">
      <c r="A11" s="131" t="s">
        <v>274</v>
      </c>
      <c r="B11" s="132" t="s">
        <v>282</v>
      </c>
    </row>
    <row r="12" spans="1:9" x14ac:dyDescent="0.25">
      <c r="A12" s="35" t="s">
        <v>275</v>
      </c>
      <c r="B12" s="133">
        <f>'Parameter Values'!B63</f>
        <v>262</v>
      </c>
    </row>
    <row r="13" spans="1:9" x14ac:dyDescent="0.25">
      <c r="A13" s="35" t="s">
        <v>276</v>
      </c>
      <c r="B13" s="133">
        <f>'Parameter Values'!B64</f>
        <v>282</v>
      </c>
    </row>
    <row r="14" spans="1:9" x14ac:dyDescent="0.25">
      <c r="A14" s="35" t="s">
        <v>277</v>
      </c>
      <c r="B14" s="133">
        <f>'Parameter Values'!B65</f>
        <v>718</v>
      </c>
    </row>
    <row r="15" spans="1:9" x14ac:dyDescent="0.25">
      <c r="A15" s="35" t="s">
        <v>278</v>
      </c>
      <c r="B15" s="133">
        <f>'Parameter Values'!B66</f>
        <v>323</v>
      </c>
    </row>
    <row r="16" spans="1:9" x14ac:dyDescent="0.25">
      <c r="A16" s="131" t="s">
        <v>279</v>
      </c>
      <c r="B16" s="132" t="s">
        <v>282</v>
      </c>
    </row>
    <row r="17" spans="1:54" x14ac:dyDescent="0.25">
      <c r="A17" s="35" t="s">
        <v>275</v>
      </c>
      <c r="B17" s="133">
        <f>'Parameter Values'!B68</f>
        <v>706</v>
      </c>
    </row>
    <row r="18" spans="1:54" x14ac:dyDescent="0.25">
      <c r="A18" s="35" t="s">
        <v>276</v>
      </c>
      <c r="B18" s="133">
        <f>'Parameter Values'!B69</f>
        <v>687</v>
      </c>
    </row>
    <row r="19" spans="1:54" x14ac:dyDescent="0.25">
      <c r="A19" s="35" t="s">
        <v>277</v>
      </c>
      <c r="B19" s="133">
        <f>'Parameter Values'!B70</f>
        <v>1123</v>
      </c>
    </row>
    <row r="20" spans="1:54" x14ac:dyDescent="0.25">
      <c r="A20" s="35" t="s">
        <v>278</v>
      </c>
      <c r="B20" s="133">
        <f>'Parameter Values'!B71</f>
        <v>728</v>
      </c>
    </row>
    <row r="21" spans="1:54" x14ac:dyDescent="0.25">
      <c r="A21" s="131" t="s">
        <v>280</v>
      </c>
      <c r="B21" s="132" t="s">
        <v>282</v>
      </c>
    </row>
    <row r="22" spans="1:54" x14ac:dyDescent="0.25">
      <c r="A22" s="35" t="s">
        <v>281</v>
      </c>
      <c r="B22" s="42">
        <f>'Parameter Values'!B73</f>
        <v>1.07</v>
      </c>
    </row>
    <row r="23" spans="1:54" x14ac:dyDescent="0.25">
      <c r="A23" s="38" t="s">
        <v>205</v>
      </c>
      <c r="B23" s="38"/>
    </row>
    <row r="24" spans="1:54" ht="15.75" thickBot="1" x14ac:dyDescent="0.3">
      <c r="A24" s="97" t="s">
        <v>249</v>
      </c>
    </row>
    <row r="25" spans="1:54" x14ac:dyDescent="0.25">
      <c r="A25" s="107" t="s">
        <v>4</v>
      </c>
      <c r="B25" s="108" t="s">
        <v>177</v>
      </c>
      <c r="C25" s="108" t="s">
        <v>178</v>
      </c>
      <c r="D25" s="114" t="s">
        <v>10</v>
      </c>
      <c r="G25" s="10" t="s">
        <v>161</v>
      </c>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2"/>
    </row>
    <row r="26" spans="1:54" x14ac:dyDescent="0.25">
      <c r="A26" s="6">
        <f>'Project Information'!$B$9</f>
        <v>2025</v>
      </c>
      <c r="B26" s="22">
        <v>0</v>
      </c>
      <c r="C26" s="22">
        <v>0</v>
      </c>
      <c r="D26" s="26">
        <f>B26-C26</f>
        <v>0</v>
      </c>
      <c r="G26" s="13"/>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4"/>
    </row>
    <row r="27" spans="1:54" x14ac:dyDescent="0.25">
      <c r="A27" s="1">
        <f>IF(A26&lt;'Project Information'!B$11,A26+1,"")</f>
        <v>2026</v>
      </c>
      <c r="B27" s="22">
        <v>0</v>
      </c>
      <c r="C27" s="22">
        <v>0</v>
      </c>
      <c r="D27" s="8">
        <f t="shared" ref="D27:D55" si="0">B27-C27</f>
        <v>0</v>
      </c>
      <c r="G27" s="13"/>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s="14"/>
    </row>
    <row r="28" spans="1:54" x14ac:dyDescent="0.25">
      <c r="A28" s="1">
        <f>IF(A27&lt;'Project Information'!B$11,A27+1,"")</f>
        <v>2027</v>
      </c>
      <c r="B28" s="22">
        <v>0</v>
      </c>
      <c r="C28" s="22">
        <v>0</v>
      </c>
      <c r="D28" s="8">
        <f t="shared" si="0"/>
        <v>0</v>
      </c>
      <c r="G28" s="13"/>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4"/>
    </row>
    <row r="29" spans="1:54" x14ac:dyDescent="0.25">
      <c r="A29" s="1">
        <f>IF(A28&lt;'Project Information'!B$11,A28+1,"")</f>
        <v>2028</v>
      </c>
      <c r="B29" s="22">
        <v>0</v>
      </c>
      <c r="C29" s="22">
        <v>0</v>
      </c>
      <c r="D29" s="8">
        <f t="shared" si="0"/>
        <v>0</v>
      </c>
      <c r="G29" s="13"/>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4"/>
    </row>
    <row r="30" spans="1:54" x14ac:dyDescent="0.25">
      <c r="A30" s="1">
        <f>IF(A29&lt;'Project Information'!B$11,A29+1,"")</f>
        <v>2029</v>
      </c>
      <c r="B30" s="22">
        <v>0</v>
      </c>
      <c r="C30" s="22">
        <v>0</v>
      </c>
      <c r="D30" s="8">
        <f t="shared" si="0"/>
        <v>0</v>
      </c>
      <c r="G30" s="13"/>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s="14"/>
    </row>
    <row r="31" spans="1:54" x14ac:dyDescent="0.25">
      <c r="A31" s="1">
        <f>IF(A30&lt;'Project Information'!B$11,A30+1,"")</f>
        <v>2030</v>
      </c>
      <c r="B31" s="22">
        <v>0</v>
      </c>
      <c r="C31" s="22">
        <v>0</v>
      </c>
      <c r="D31" s="8">
        <f t="shared" si="0"/>
        <v>0</v>
      </c>
      <c r="G31" s="13"/>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4"/>
    </row>
    <row r="32" spans="1:54" x14ac:dyDescent="0.25">
      <c r="A32" s="1">
        <f>IF(A31&lt;'Project Information'!B$11,A31+1,"")</f>
        <v>2031</v>
      </c>
      <c r="B32" s="22">
        <v>0</v>
      </c>
      <c r="C32" s="22">
        <v>0</v>
      </c>
      <c r="D32" s="8">
        <f t="shared" si="0"/>
        <v>0</v>
      </c>
      <c r="G32" s="13"/>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4"/>
    </row>
    <row r="33" spans="1:54" x14ac:dyDescent="0.25">
      <c r="A33" s="1">
        <f>IF(A32&lt;'Project Information'!B$11,A32+1,"")</f>
        <v>2032</v>
      </c>
      <c r="B33" s="22">
        <v>0</v>
      </c>
      <c r="C33" s="22">
        <v>0</v>
      </c>
      <c r="D33" s="8">
        <f t="shared" si="0"/>
        <v>0</v>
      </c>
      <c r="G33" s="1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4"/>
    </row>
    <row r="34" spans="1:54" x14ac:dyDescent="0.25">
      <c r="A34" s="1">
        <f>IF(A33&lt;'Project Information'!B$11,A33+1,"")</f>
        <v>2033</v>
      </c>
      <c r="B34" s="22">
        <v>0</v>
      </c>
      <c r="C34" s="22">
        <v>0</v>
      </c>
      <c r="D34" s="8">
        <f t="shared" si="0"/>
        <v>0</v>
      </c>
      <c r="G34" s="13"/>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4"/>
    </row>
    <row r="35" spans="1:54" x14ac:dyDescent="0.25">
      <c r="A35" s="1">
        <f>IF(A34&lt;'Project Information'!B$11,A34+1,"")</f>
        <v>2034</v>
      </c>
      <c r="B35" s="22">
        <v>0</v>
      </c>
      <c r="C35" s="22">
        <v>0</v>
      </c>
      <c r="D35" s="8">
        <f t="shared" si="0"/>
        <v>0</v>
      </c>
      <c r="G35" s="13"/>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4"/>
    </row>
    <row r="36" spans="1:54" x14ac:dyDescent="0.25">
      <c r="A36" s="1">
        <f>IF(A35&lt;'Project Information'!B$11,A35+1,"")</f>
        <v>2035</v>
      </c>
      <c r="B36" s="22">
        <v>0</v>
      </c>
      <c r="C36" s="22">
        <v>0</v>
      </c>
      <c r="D36" s="8">
        <f t="shared" si="0"/>
        <v>0</v>
      </c>
      <c r="G36" s="13"/>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4"/>
    </row>
    <row r="37" spans="1:54" x14ac:dyDescent="0.25">
      <c r="A37" s="1">
        <f>IF(A36&lt;'Project Information'!B$11,A36+1,"")</f>
        <v>2036</v>
      </c>
      <c r="B37" s="22">
        <v>0</v>
      </c>
      <c r="C37" s="22">
        <v>0</v>
      </c>
      <c r="D37" s="8">
        <f t="shared" si="0"/>
        <v>0</v>
      </c>
      <c r="G37" s="13"/>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4"/>
    </row>
    <row r="38" spans="1:54" x14ac:dyDescent="0.25">
      <c r="A38" s="1">
        <f>IF(A37&lt;'Project Information'!B$11,A37+1,"")</f>
        <v>2037</v>
      </c>
      <c r="B38" s="22">
        <v>0</v>
      </c>
      <c r="C38" s="22">
        <v>0</v>
      </c>
      <c r="D38" s="8">
        <f t="shared" si="0"/>
        <v>0</v>
      </c>
      <c r="G38" s="13"/>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4"/>
    </row>
    <row r="39" spans="1:54" x14ac:dyDescent="0.25">
      <c r="A39" s="1">
        <f>IF(A38&lt;'Project Information'!B$11,A38+1,"")</f>
        <v>2038</v>
      </c>
      <c r="B39" s="22">
        <v>0</v>
      </c>
      <c r="C39" s="22">
        <v>0</v>
      </c>
      <c r="D39" s="8">
        <f t="shared" si="0"/>
        <v>0</v>
      </c>
      <c r="G39" s="13"/>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4"/>
    </row>
    <row r="40" spans="1:54" x14ac:dyDescent="0.25">
      <c r="A40" s="1">
        <f>IF(A39&lt;'Project Information'!B$11,A39+1,"")</f>
        <v>2039</v>
      </c>
      <c r="B40" s="22">
        <v>0</v>
      </c>
      <c r="C40" s="22">
        <v>0</v>
      </c>
      <c r="D40" s="8">
        <f t="shared" si="0"/>
        <v>0</v>
      </c>
      <c r="G40" s="13"/>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4"/>
    </row>
    <row r="41" spans="1:54" x14ac:dyDescent="0.25">
      <c r="A41" s="1">
        <f>IF(A40&lt;'Project Information'!B$11,A40+1,"")</f>
        <v>2040</v>
      </c>
      <c r="B41" s="22">
        <v>0</v>
      </c>
      <c r="C41" s="22">
        <v>0</v>
      </c>
      <c r="D41" s="8">
        <f t="shared" si="0"/>
        <v>0</v>
      </c>
      <c r="G41" s="13"/>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4"/>
    </row>
    <row r="42" spans="1:54" x14ac:dyDescent="0.25">
      <c r="A42" s="1">
        <f>IF(A41&lt;'Project Information'!B$11,A41+1,"")</f>
        <v>2041</v>
      </c>
      <c r="B42" s="22">
        <v>0</v>
      </c>
      <c r="C42" s="22">
        <v>0</v>
      </c>
      <c r="D42" s="8">
        <f t="shared" si="0"/>
        <v>0</v>
      </c>
      <c r="G42" s="13"/>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4"/>
    </row>
    <row r="43" spans="1:54" x14ac:dyDescent="0.25">
      <c r="A43" s="1">
        <f>IF(A42&lt;'Project Information'!B$11,A42+1,"")</f>
        <v>2042</v>
      </c>
      <c r="B43" s="22">
        <v>0</v>
      </c>
      <c r="C43" s="22">
        <v>0</v>
      </c>
      <c r="D43" s="8">
        <f t="shared" si="0"/>
        <v>0</v>
      </c>
      <c r="G43" s="1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4"/>
    </row>
    <row r="44" spans="1:54" x14ac:dyDescent="0.25">
      <c r="A44" s="1">
        <f>IF(A43&lt;'Project Information'!B$11,A43+1,"")</f>
        <v>2043</v>
      </c>
      <c r="B44" s="22">
        <v>0</v>
      </c>
      <c r="C44" s="22">
        <v>0</v>
      </c>
      <c r="D44" s="8">
        <f t="shared" si="0"/>
        <v>0</v>
      </c>
      <c r="G44" s="13"/>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4"/>
    </row>
    <row r="45" spans="1:54" x14ac:dyDescent="0.25">
      <c r="A45" s="1">
        <f>IF(A44&lt;'Project Information'!B$11,A44+1,"")</f>
        <v>2044</v>
      </c>
      <c r="B45" s="22">
        <v>0</v>
      </c>
      <c r="C45" s="22">
        <v>0</v>
      </c>
      <c r="D45" s="8">
        <f t="shared" si="0"/>
        <v>0</v>
      </c>
      <c r="G45" s="13"/>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4"/>
    </row>
    <row r="46" spans="1:54" x14ac:dyDescent="0.25">
      <c r="A46" s="1" t="str">
        <f>IF(A45&lt;'Project Information'!B$11,A45+1,"")</f>
        <v/>
      </c>
      <c r="B46" s="22">
        <v>0</v>
      </c>
      <c r="C46" s="22">
        <v>0</v>
      </c>
      <c r="D46" s="8">
        <f t="shared" si="0"/>
        <v>0</v>
      </c>
      <c r="G46" s="13"/>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4"/>
    </row>
    <row r="47" spans="1:54" x14ac:dyDescent="0.25">
      <c r="A47" s="1" t="str">
        <f>IF(A46&lt;'Project Information'!B$11,A46+1,"")</f>
        <v/>
      </c>
      <c r="B47" s="22">
        <v>0</v>
      </c>
      <c r="C47" s="22">
        <v>0</v>
      </c>
      <c r="D47" s="8">
        <f t="shared" si="0"/>
        <v>0</v>
      </c>
      <c r="G47" s="13"/>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4"/>
    </row>
    <row r="48" spans="1:54" x14ac:dyDescent="0.25">
      <c r="A48" s="1" t="str">
        <f>IF(A47&lt;'Project Information'!B$11,A47+1,"")</f>
        <v/>
      </c>
      <c r="B48" s="22">
        <v>0</v>
      </c>
      <c r="C48" s="22">
        <v>0</v>
      </c>
      <c r="D48" s="8">
        <f t="shared" si="0"/>
        <v>0</v>
      </c>
      <c r="G48" s="13"/>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4"/>
    </row>
    <row r="49" spans="1:54" x14ac:dyDescent="0.25">
      <c r="A49" s="1" t="str">
        <f>IF(A48&lt;'Project Information'!B$11,A48+1,"")</f>
        <v/>
      </c>
      <c r="B49" s="22">
        <v>0</v>
      </c>
      <c r="C49" s="22">
        <v>0</v>
      </c>
      <c r="D49" s="8">
        <f t="shared" si="0"/>
        <v>0</v>
      </c>
      <c r="G49" s="13"/>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4"/>
    </row>
    <row r="50" spans="1:54" x14ac:dyDescent="0.25">
      <c r="A50" s="1" t="str">
        <f>IF(A49&lt;'Project Information'!B$11,A49+1,"")</f>
        <v/>
      </c>
      <c r="B50" s="22">
        <v>0</v>
      </c>
      <c r="C50" s="22">
        <v>0</v>
      </c>
      <c r="D50" s="8">
        <f t="shared" si="0"/>
        <v>0</v>
      </c>
      <c r="G50" s="13"/>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4"/>
    </row>
    <row r="51" spans="1:54" x14ac:dyDescent="0.25">
      <c r="A51" s="1" t="str">
        <f>IF(A50&lt;'Project Information'!B$11,A50+1,"")</f>
        <v/>
      </c>
      <c r="B51" s="22">
        <v>0</v>
      </c>
      <c r="C51" s="22">
        <v>0</v>
      </c>
      <c r="D51" s="8">
        <f t="shared" si="0"/>
        <v>0</v>
      </c>
      <c r="G51" s="13"/>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4"/>
    </row>
    <row r="52" spans="1:54" x14ac:dyDescent="0.25">
      <c r="A52" s="1" t="str">
        <f>IF(A51&lt;'Project Information'!B$11,A51+1,"")</f>
        <v/>
      </c>
      <c r="B52" s="22">
        <v>0</v>
      </c>
      <c r="C52" s="22">
        <v>0</v>
      </c>
      <c r="D52" s="8">
        <f t="shared" si="0"/>
        <v>0</v>
      </c>
      <c r="G52" s="13"/>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4"/>
    </row>
    <row r="53" spans="1:54" x14ac:dyDescent="0.25">
      <c r="A53" s="1" t="str">
        <f>IF(A52&lt;'Project Information'!B$11,A52+1,"")</f>
        <v/>
      </c>
      <c r="B53" s="22">
        <v>0</v>
      </c>
      <c r="C53" s="22">
        <v>0</v>
      </c>
      <c r="D53" s="8">
        <f t="shared" si="0"/>
        <v>0</v>
      </c>
      <c r="G53" s="1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4"/>
    </row>
    <row r="54" spans="1:54" x14ac:dyDescent="0.25">
      <c r="A54" s="1" t="str">
        <f>IF(A53&lt;'Project Information'!B$11,A53+1,"")</f>
        <v/>
      </c>
      <c r="B54" s="22">
        <v>0</v>
      </c>
      <c r="C54" s="22">
        <v>0</v>
      </c>
      <c r="D54" s="8">
        <f t="shared" si="0"/>
        <v>0</v>
      </c>
      <c r="G54" s="13"/>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4"/>
    </row>
    <row r="55" spans="1:54" x14ac:dyDescent="0.25">
      <c r="A55" s="1" t="str">
        <f>IF(A54&lt;'Project Information'!B$11,A54+1,"")</f>
        <v/>
      </c>
      <c r="B55" s="22">
        <v>0</v>
      </c>
      <c r="C55" s="22">
        <v>0</v>
      </c>
      <c r="D55" s="9">
        <f t="shared" si="0"/>
        <v>0</v>
      </c>
      <c r="G55" s="13"/>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4"/>
    </row>
    <row r="56" spans="1:54" x14ac:dyDescent="0.25">
      <c r="A56" s="31"/>
      <c r="B56" s="32"/>
      <c r="C56" s="32"/>
      <c r="D56" s="29"/>
      <c r="G56" s="13"/>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4"/>
    </row>
    <row r="57" spans="1:54" x14ac:dyDescent="0.25">
      <c r="B57" s="28"/>
      <c r="C57" s="28"/>
      <c r="D57" s="29"/>
      <c r="G57" s="13"/>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4"/>
    </row>
    <row r="58" spans="1:54" x14ac:dyDescent="0.25">
      <c r="B58" s="28"/>
      <c r="C58" s="28"/>
      <c r="D58" s="29"/>
      <c r="G58" s="13"/>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4"/>
    </row>
    <row r="59" spans="1:54" x14ac:dyDescent="0.25">
      <c r="B59" s="28"/>
      <c r="C59" s="28"/>
      <c r="D59" s="29"/>
      <c r="G59" s="13"/>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4"/>
    </row>
    <row r="60" spans="1:54" x14ac:dyDescent="0.25">
      <c r="B60" s="28"/>
      <c r="C60" s="28"/>
      <c r="D60" s="29"/>
      <c r="G60" s="13"/>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4"/>
    </row>
    <row r="61" spans="1:54" x14ac:dyDescent="0.25">
      <c r="B61" s="28"/>
      <c r="C61" s="28"/>
      <c r="D61" s="29"/>
      <c r="G61" s="13"/>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4"/>
    </row>
    <row r="62" spans="1:54" x14ac:dyDescent="0.25">
      <c r="B62" s="28"/>
      <c r="C62" s="28"/>
      <c r="D62" s="29"/>
      <c r="G62" s="13"/>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4"/>
    </row>
    <row r="63" spans="1:54" x14ac:dyDescent="0.25">
      <c r="B63" s="28"/>
      <c r="C63" s="28"/>
      <c r="D63" s="29"/>
      <c r="G63" s="1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4"/>
    </row>
    <row r="64" spans="1:54" x14ac:dyDescent="0.25">
      <c r="B64" s="28"/>
      <c r="C64" s="28"/>
      <c r="D64" s="29"/>
      <c r="G64" s="13"/>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4"/>
    </row>
    <row r="65" spans="2:54" x14ac:dyDescent="0.25">
      <c r="B65" s="28"/>
      <c r="C65" s="28"/>
      <c r="D65" s="29"/>
      <c r="G65" s="13"/>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4"/>
    </row>
    <row r="66" spans="2:54" x14ac:dyDescent="0.25">
      <c r="G66" s="13"/>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4"/>
    </row>
    <row r="67" spans="2:54" x14ac:dyDescent="0.25">
      <c r="G67" s="1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4"/>
    </row>
    <row r="68" spans="2:54" x14ac:dyDescent="0.25">
      <c r="G68" s="13"/>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4"/>
    </row>
    <row r="69" spans="2:54" x14ac:dyDescent="0.25">
      <c r="G69" s="13"/>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4"/>
    </row>
    <row r="70" spans="2:54" x14ac:dyDescent="0.25">
      <c r="G70" s="13"/>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4"/>
    </row>
    <row r="71" spans="2:54" x14ac:dyDescent="0.25">
      <c r="G71" s="13"/>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4"/>
    </row>
    <row r="72" spans="2:54" x14ac:dyDescent="0.25">
      <c r="G72" s="13"/>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4"/>
    </row>
    <row r="73" spans="2:54" x14ac:dyDescent="0.25">
      <c r="G73" s="1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4"/>
    </row>
    <row r="74" spans="2:54" x14ac:dyDescent="0.25">
      <c r="G74" s="13"/>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4"/>
    </row>
    <row r="75" spans="2:54" x14ac:dyDescent="0.25">
      <c r="G75" s="13"/>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4"/>
    </row>
    <row r="76" spans="2:54" x14ac:dyDescent="0.25">
      <c r="G76" s="13"/>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4"/>
    </row>
    <row r="77" spans="2:54" x14ac:dyDescent="0.25">
      <c r="G77" s="13"/>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4"/>
    </row>
    <row r="78" spans="2:54" x14ac:dyDescent="0.25">
      <c r="G78" s="13"/>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4"/>
    </row>
    <row r="79" spans="2:54" x14ac:dyDescent="0.25">
      <c r="G79" s="13"/>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4"/>
    </row>
    <row r="80" spans="2:54" x14ac:dyDescent="0.25">
      <c r="G80" s="13"/>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4"/>
    </row>
    <row r="81" spans="7:54" x14ac:dyDescent="0.25">
      <c r="G81" s="13"/>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4"/>
    </row>
    <row r="82" spans="7:54" x14ac:dyDescent="0.25">
      <c r="G82" s="13"/>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s="14"/>
    </row>
    <row r="83" spans="7:54" x14ac:dyDescent="0.25">
      <c r="G83" s="1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s="14"/>
    </row>
    <row r="84" spans="7:54" x14ac:dyDescent="0.25">
      <c r="G84" s="13"/>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s="14"/>
    </row>
    <row r="85" spans="7:54" x14ac:dyDescent="0.25">
      <c r="G85" s="13"/>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s="14"/>
    </row>
    <row r="86" spans="7:54" x14ac:dyDescent="0.25">
      <c r="G86" s="13"/>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s="14"/>
    </row>
    <row r="87" spans="7:54" x14ac:dyDescent="0.25">
      <c r="G87" s="13"/>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s="14"/>
    </row>
    <row r="88" spans="7:54" x14ac:dyDescent="0.25">
      <c r="G88" s="13"/>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s="14"/>
    </row>
    <row r="89" spans="7:54" x14ac:dyDescent="0.25">
      <c r="G89" s="13"/>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s="14"/>
    </row>
    <row r="90" spans="7:54" x14ac:dyDescent="0.25">
      <c r="G90" s="13"/>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s="14"/>
    </row>
    <row r="91" spans="7:54" x14ac:dyDescent="0.25">
      <c r="G91" s="13"/>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s="14"/>
    </row>
    <row r="92" spans="7:54" x14ac:dyDescent="0.25">
      <c r="G92" s="13"/>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s="14"/>
    </row>
    <row r="93" spans="7:54" x14ac:dyDescent="0.25">
      <c r="G93" s="1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s="14"/>
    </row>
    <row r="94" spans="7:54" x14ac:dyDescent="0.25">
      <c r="G94" s="13"/>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s="14"/>
    </row>
    <row r="95" spans="7:54" x14ac:dyDescent="0.25">
      <c r="G95" s="13"/>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s="14"/>
    </row>
    <row r="96" spans="7:54" x14ac:dyDescent="0.25">
      <c r="G96" s="13"/>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s="14"/>
    </row>
    <row r="97" spans="7:54" x14ac:dyDescent="0.25">
      <c r="G97" s="13"/>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s="14"/>
    </row>
    <row r="98" spans="7:54" x14ac:dyDescent="0.25">
      <c r="G98" s="13"/>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s="14"/>
    </row>
    <row r="99" spans="7:54" x14ac:dyDescent="0.25">
      <c r="G99" s="13"/>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s="14"/>
    </row>
    <row r="100" spans="7:54" x14ac:dyDescent="0.25">
      <c r="G100" s="13"/>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s="14"/>
    </row>
    <row r="101" spans="7:54" x14ac:dyDescent="0.25">
      <c r="G101" s="13"/>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s="14"/>
    </row>
    <row r="102" spans="7:54" x14ac:dyDescent="0.25">
      <c r="G102" s="13"/>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s="14"/>
    </row>
    <row r="103" spans="7:54" x14ac:dyDescent="0.25">
      <c r="G103" s="1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s="14"/>
    </row>
    <row r="104" spans="7:54" x14ac:dyDescent="0.25">
      <c r="G104" s="13"/>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s="14"/>
    </row>
    <row r="105" spans="7:54" x14ac:dyDescent="0.25">
      <c r="G105" s="13"/>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s="14"/>
    </row>
    <row r="106" spans="7:54" x14ac:dyDescent="0.25">
      <c r="G106" s="13"/>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s="14"/>
    </row>
    <row r="107" spans="7:54" x14ac:dyDescent="0.25">
      <c r="G107" s="13"/>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s="14"/>
    </row>
    <row r="108" spans="7:54" x14ac:dyDescent="0.25">
      <c r="G108" s="13"/>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s="14"/>
    </row>
    <row r="109" spans="7:54" x14ac:dyDescent="0.25">
      <c r="G109" s="13"/>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s="14"/>
    </row>
    <row r="110" spans="7:54" x14ac:dyDescent="0.25">
      <c r="G110" s="13"/>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s="14"/>
    </row>
    <row r="111" spans="7:54" x14ac:dyDescent="0.25">
      <c r="G111" s="13"/>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s="14"/>
    </row>
    <row r="112" spans="7:54" x14ac:dyDescent="0.25">
      <c r="G112" s="13"/>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s="14"/>
    </row>
    <row r="113" spans="7:54" x14ac:dyDescent="0.25">
      <c r="G113" s="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s="14"/>
    </row>
    <row r="114" spans="7:54" x14ac:dyDescent="0.25">
      <c r="G114" s="13"/>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s="14"/>
    </row>
    <row r="115" spans="7:54" ht="15.75" thickBot="1" x14ac:dyDescent="0.3">
      <c r="G115" s="15"/>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7"/>
    </row>
  </sheetData>
  <conditionalFormatting sqref="B26:B55">
    <cfRule type="expression" dxfId="12" priority="2">
      <formula>A26=""</formula>
    </cfRule>
  </conditionalFormatting>
  <conditionalFormatting sqref="C26:C55">
    <cfRule type="expression" dxfId="11" priority="1">
      <formula>A26=""</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A3EF0A11BD24C4C9008F746CD06379C" ma:contentTypeVersion="16" ma:contentTypeDescription="Ein neues Dokument erstellen." ma:contentTypeScope="" ma:versionID="997213f69e49edd7536889ecc2c87cfa">
  <xsd:schema xmlns:xsd="http://www.w3.org/2001/XMLSchema" xmlns:xs="http://www.w3.org/2001/XMLSchema" xmlns:p="http://schemas.microsoft.com/office/2006/metadata/properties" xmlns:ns2="597320a7-26c9-4ada-a5d3-9ce4cfbbe2be" xmlns:ns3="d7c2d7e5-d637-40e7-a03d-32f79b35a394" targetNamespace="http://schemas.microsoft.com/office/2006/metadata/properties" ma:root="true" ma:fieldsID="a809262c011adf68c812740496092e39" ns2:_="" ns3:_="">
    <xsd:import namespace="597320a7-26c9-4ada-a5d3-9ce4cfbbe2be"/>
    <xsd:import namespace="d7c2d7e5-d637-40e7-a03d-32f79b35a3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Titl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320a7-26c9-4ada-a5d3-9ce4cfbbe2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0d7908e7-ca7e-4471-83c9-3ee8b5a5cf0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Title0" ma:index="23" nillable="true" ma:displayName="Title" ma:format="Dropdown" ma:internalName="Title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c2d7e5-d637-40e7-a03d-32f79b35a3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ff4abbc-c280-4740-a48b-ef07fb128eca}" ma:internalName="TaxCatchAll" ma:showField="CatchAllData" ma:web="d7c2d7e5-d637-40e7-a03d-32f79b35a39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7320a7-26c9-4ada-a5d3-9ce4cfbbe2be">
      <Terms xmlns="http://schemas.microsoft.com/office/infopath/2007/PartnerControls"/>
    </lcf76f155ced4ddcb4097134ff3c332f>
    <TaxCatchAll xmlns="d7c2d7e5-d637-40e7-a03d-32f79b35a394" xsi:nil="true"/>
    <Title0 xmlns="597320a7-26c9-4ada-a5d3-9ce4cfbbe2be" xsi:nil="true"/>
  </documentManagement>
</p:properties>
</file>

<file path=customXml/itemProps1.xml><?xml version="1.0" encoding="utf-8"?>
<ds:datastoreItem xmlns:ds="http://schemas.openxmlformats.org/officeDocument/2006/customXml" ds:itemID="{2CBC4B76-30A8-4729-AB66-F47F3EFB3F6A}"/>
</file>

<file path=customXml/itemProps2.xml><?xml version="1.0" encoding="utf-8"?>
<ds:datastoreItem xmlns:ds="http://schemas.openxmlformats.org/officeDocument/2006/customXml" ds:itemID="{F7E28CAB-F28F-4FA1-A66E-006F6D7C1F58}"/>
</file>

<file path=customXml/itemProps3.xml><?xml version="1.0" encoding="utf-8"?>
<ds:datastoreItem xmlns:ds="http://schemas.openxmlformats.org/officeDocument/2006/customXml" ds:itemID="{50E0CD8E-50B1-4DC3-BC5C-FC9863E950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Overview</vt:lpstr>
      <vt:lpstr>Project Information</vt:lpstr>
      <vt:lpstr>Parameter Values</vt:lpstr>
      <vt:lpstr>User Volumes</vt:lpstr>
      <vt:lpstr>Capital Costs</vt:lpstr>
      <vt:lpstr>Operations and Maintenance</vt:lpstr>
      <vt:lpstr>Safety</vt:lpstr>
      <vt:lpstr>Travel Time Savings</vt:lpstr>
      <vt:lpstr>Vehicle Operating Cost Savings</vt:lpstr>
      <vt:lpstr>Emissions Reduction</vt:lpstr>
      <vt:lpstr>Other Highway Use Externalities</vt:lpstr>
      <vt:lpstr>Amenity Benefits</vt:lpstr>
      <vt:lpstr>Health Benefits</vt:lpstr>
      <vt:lpstr>Residual Value</vt:lpstr>
      <vt:lpstr>Other Benefit 1</vt:lpstr>
      <vt:lpstr>Other Benefit 2</vt:lpstr>
      <vt:lpstr>Other Benefit 3</vt:lpstr>
      <vt:lpstr>Other Benefit 4</vt:lpstr>
      <vt:lpstr>Summary</vt:lpstr>
      <vt:lpstr>Final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Riesenberg, Jordan (OST)</dc:creator>
  <cp:lastModifiedBy>Riesenberg, Jordan (OST)</cp:lastModifiedBy>
  <dcterms:created xsi:type="dcterms:W3CDTF">2023-03-14T14:10:51Z</dcterms:created>
  <dcterms:modified xsi:type="dcterms:W3CDTF">2024-11-18T18:37:30Z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0x0101009A3EF0A11BD24C4C9008F746CD06379C</vt:lpwstr>
  </property>
</Properties>
</file>